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03"/>
  <workbookPr/>
  <mc:AlternateContent xmlns:mc="http://schemas.openxmlformats.org/markup-compatibility/2006">
    <mc:Choice Requires="x15">
      <x15ac:absPath xmlns:x15ac="http://schemas.microsoft.com/office/spreadsheetml/2010/11/ac" url="C:\Users\Oz\Dropbox\"/>
    </mc:Choice>
  </mc:AlternateContent>
  <xr:revisionPtr revIDLastSave="0" documentId="13_ncr:1_{51745A3C-5343-4542-B2BE-85E4D9C5AE96}" xr6:coauthVersionLast="47" xr6:coauthVersionMax="47" xr10:uidLastSave="{00000000-0000-0000-0000-000000000000}"/>
  <bookViews>
    <workbookView xWindow="-120" yWindow="-120" windowWidth="29040" windowHeight="16440" xr2:uid="{8C4E51D3-1979-4B79-9B87-0D5CF2571ED6}"/>
  </bookViews>
  <sheets>
    <sheet name="General" sheetId="1" r:id="rId1"/>
    <sheet name="Staffing" sheetId="4" r:id="rId2"/>
    <sheet name="Distance" sheetId="2" r:id="rId3"/>
    <sheet name="Competition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" i="1" l="1"/>
  <c r="B5" i="1" a="1"/>
  <c r="B5" i="1" s="1"/>
  <c r="C3" i="1"/>
  <c r="H15" i="2"/>
  <c r="E9" i="4" a="1"/>
  <c r="E9" i="4" s="1"/>
  <c r="E5" i="4" l="1"/>
  <c r="N4" i="3" a="1"/>
  <c r="N4" i="3" s="1"/>
  <c r="D4" i="3"/>
  <c r="D3" i="3"/>
  <c r="E8" i="2"/>
  <c r="D6" i="3" l="1"/>
  <c r="I9" i="2"/>
  <c r="I14" i="2"/>
  <c r="I2" i="2"/>
  <c r="I3" i="2"/>
  <c r="I4" i="2"/>
  <c r="D8" i="2" s="1"/>
  <c r="I5" i="2"/>
  <c r="I6" i="2"/>
  <c r="I7" i="2"/>
  <c r="I8" i="2"/>
  <c r="I10" i="2"/>
  <c r="I11" i="2"/>
  <c r="I12" i="2"/>
  <c r="I13" i="2"/>
  <c r="I15" i="2" l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<sst xmlns="http://schemas.openxmlformats.org/spreadsheetml/2006/main" count="94" uniqueCount="85">
  <si>
    <t>Count</t>
  </si>
  <si>
    <t>Week21</t>
  </si>
  <si>
    <t>Week20</t>
  </si>
  <si>
    <t>Week19</t>
  </si>
  <si>
    <t>Week18</t>
  </si>
  <si>
    <t>Week17</t>
  </si>
  <si>
    <t>Week16</t>
  </si>
  <si>
    <t>Week15</t>
  </si>
  <si>
    <t>Week14</t>
  </si>
  <si>
    <t>Week13</t>
  </si>
  <si>
    <t>Chance</t>
  </si>
  <si>
    <t>Week12</t>
  </si>
  <si>
    <t>Week11</t>
  </si>
  <si>
    <t>Week10</t>
  </si>
  <si>
    <t>Week9</t>
  </si>
  <si>
    <t>Week8</t>
  </si>
  <si>
    <t>Week7</t>
  </si>
  <si>
    <t>Week6</t>
  </si>
  <si>
    <t>Week5</t>
  </si>
  <si>
    <t>Week4</t>
  </si>
  <si>
    <t>Dist. Km</t>
  </si>
  <si>
    <t>Week3</t>
  </si>
  <si>
    <t>Week2</t>
  </si>
  <si>
    <t>Week1</t>
  </si>
  <si>
    <t>Week</t>
  </si>
  <si>
    <t>Cities</t>
  </si>
  <si>
    <t>New Whittier</t>
  </si>
  <si>
    <t>Griffin</t>
  </si>
  <si>
    <t>Rock Valley</t>
  </si>
  <si>
    <t>St. Haddock</t>
  </si>
  <si>
    <t>Leesberg</t>
  </si>
  <si>
    <t>Jaspers</t>
  </si>
  <si>
    <t>Nordwood</t>
  </si>
  <si>
    <t>Falls Park</t>
  </si>
  <si>
    <t>Bowkins</t>
  </si>
  <si>
    <t>Mosier</t>
  </si>
  <si>
    <t>Heron Pointe</t>
  </si>
  <si>
    <t>Elks Pass</t>
  </si>
  <si>
    <t>FROM</t>
  </si>
  <si>
    <t>TO</t>
  </si>
  <si>
    <t>Place</t>
  </si>
  <si>
    <t>Athlete</t>
  </si>
  <si>
    <t>Time</t>
  </si>
  <si>
    <t>Jalil</t>
  </si>
  <si>
    <t>Kenna</t>
  </si>
  <si>
    <t>Dylan</t>
  </si>
  <si>
    <t>Prentiss</t>
  </si>
  <si>
    <t>Clifford</t>
  </si>
  <si>
    <t>Carleen</t>
  </si>
  <si>
    <t>Noah</t>
  </si>
  <si>
    <t>Moon</t>
  </si>
  <si>
    <t>Nikki</t>
  </si>
  <si>
    <t>Seth</t>
  </si>
  <si>
    <t>Gray</t>
  </si>
  <si>
    <t>Streeter</t>
  </si>
  <si>
    <t>Celeste</t>
  </si>
  <si>
    <t>Ginger</t>
  </si>
  <si>
    <t>Leon</t>
  </si>
  <si>
    <t>Russ</t>
  </si>
  <si>
    <t>Fizz</t>
  </si>
  <si>
    <t>Omri</t>
  </si>
  <si>
    <t>Bo</t>
  </si>
  <si>
    <t>Rhett</t>
  </si>
  <si>
    <t>Dist. Mi</t>
  </si>
  <si>
    <t>Staff Needed</t>
  </si>
  <si>
    <t>Elapsed</t>
  </si>
  <si>
    <t>Start of Range</t>
  </si>
  <si>
    <t>End of Range</t>
  </si>
  <si>
    <t>TOTALS</t>
  </si>
  <si>
    <t>Total</t>
  </si>
  <si>
    <t>DISTANCE</t>
  </si>
  <si>
    <t>Day1</t>
  </si>
  <si>
    <t>Day2</t>
  </si>
  <si>
    <t>Day3</t>
  </si>
  <si>
    <t>Day4</t>
  </si>
  <si>
    <t>Day5</t>
  </si>
  <si>
    <t>Day6</t>
  </si>
  <si>
    <t>Day7</t>
  </si>
  <si>
    <t>Day8</t>
  </si>
  <si>
    <t>Day9</t>
  </si>
  <si>
    <t>Day10</t>
  </si>
  <si>
    <t>Day11</t>
  </si>
  <si>
    <t>Day12</t>
  </si>
  <si>
    <t>Day</t>
  </si>
  <si>
    <t>day10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</si>
</sst>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9" formatCode="0.00\ &quot;km&quot;"/>
    <numFmt numFmtId="170" formatCode="0.00\ &quot;mi&quot;"/>
  </numFmts>
  <fonts count="6" x14ac:knownFonts="1">
    <font>
      <sz val="14"/>
      <color theme="1"/>
      <name val="Century Gothic"/>
      <family val="2"/>
      <scheme val="minor"/>
    </font>
    <font>
      <b/>
      <sz val="18"/>
      <color theme="1"/>
      <name val="Century Gothic"/>
      <family val="2"/>
      <scheme val="minor"/>
    </font>
    <font>
      <sz val="18"/>
      <color theme="1"/>
      <name val="Century Gothic"/>
      <family val="2"/>
      <scheme val="minor"/>
    </font>
    <font>
      <b/>
      <u/>
      <sz val="18"/>
      <color theme="1"/>
      <name val="Century Gothic"/>
      <family val="2"/>
      <scheme val="minor"/>
    </font>
    <font>
      <u/>
      <sz val="18"/>
      <color theme="1"/>
      <name val="Century Gothic"/>
      <family val="2"/>
      <scheme val="minor"/>
    </font>
    <font>
      <sz val="8"/>
      <name val="Century Gothic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2" fillId="0" borderId="0" xfId="0" applyFont="1"/>
    <xf numFmtId="0" fontId="1" fillId="5" borderId="0" xfId="0" applyFont="1" applyFill="1"/>
    <xf numFmtId="0" fontId="1" fillId="0" borderId="0" xfId="0" applyFont="1"/>
    <xf numFmtId="21" fontId="2" fillId="0" borderId="0" xfId="0" applyNumberFormat="1" applyFont="1"/>
    <xf numFmtId="0" fontId="2" fillId="3" borderId="0" xfId="0" applyFont="1" applyFill="1"/>
    <xf numFmtId="0" fontId="3" fillId="0" borderId="0" xfId="0" applyFont="1" applyAlignment="1">
      <alignment horizontal="center"/>
    </xf>
    <xf numFmtId="2" fontId="2" fillId="0" borderId="0" xfId="0" applyNumberFormat="1" applyFont="1"/>
    <xf numFmtId="0" fontId="2" fillId="0" borderId="0" xfId="0" applyFont="1" applyBorder="1"/>
    <xf numFmtId="21" fontId="2" fillId="0" borderId="0" xfId="0" applyNumberFormat="1" applyFont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3" borderId="0" xfId="0" applyFont="1" applyFill="1" applyAlignment="1">
      <alignment horizontal="right"/>
    </xf>
    <xf numFmtId="21" fontId="2" fillId="3" borderId="0" xfId="0" applyNumberFormat="1" applyFont="1" applyFill="1"/>
    <xf numFmtId="0" fontId="2" fillId="2" borderId="0" xfId="0" applyFont="1" applyFill="1" applyAlignment="1">
      <alignment horizontal="center"/>
    </xf>
    <xf numFmtId="0" fontId="2" fillId="4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69" fontId="1" fillId="0" borderId="3" xfId="0" applyNumberFormat="1" applyFont="1" applyBorder="1" applyAlignment="1">
      <alignment horizontal="center"/>
    </xf>
    <xf numFmtId="170" fontId="1" fillId="0" borderId="4" xfId="0" applyNumberFormat="1" applyFont="1" applyBorder="1" applyAlignment="1">
      <alignment horizontal="center"/>
    </xf>
  </cellXfs>
  <cellStyles count="1">
    <cellStyle name="Normal" xfId="0" builtinId="0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entury Gothic"/>
        <family val="2"/>
        <scheme val="minor"/>
      </font>
    </dxf>
    <dxf>
      <font>
        <strike val="0"/>
        <outline val="0"/>
        <shadow val="0"/>
        <vertAlign val="baseline"/>
        <sz val="18"/>
        <color theme="1"/>
        <name val="Century Gothic"/>
        <family val="2"/>
        <scheme val="minor"/>
      </font>
    </dxf>
    <dxf>
      <font>
        <strike val="0"/>
        <outline val="0"/>
        <shadow val="0"/>
        <vertAlign val="baseline"/>
        <sz val="18"/>
        <color theme="1"/>
        <name val="Century Gothic"/>
        <family val="2"/>
        <scheme val="minor"/>
      </font>
    </dxf>
    <dxf>
      <font>
        <strike val="0"/>
        <outline val="0"/>
        <shadow val="0"/>
        <vertAlign val="baseline"/>
        <sz val="18"/>
        <color theme="1"/>
        <name val="Century Gothic"/>
        <family val="2"/>
        <scheme val="minor"/>
      </font>
    </dxf>
    <dxf>
      <font>
        <strike val="0"/>
        <outline val="0"/>
        <shadow val="0"/>
        <vertAlign val="baseline"/>
        <sz val="18"/>
        <color theme="1"/>
        <name val="Century Gothic"/>
        <family val="2"/>
        <scheme val="minor"/>
      </font>
    </dxf>
    <dxf>
      <font>
        <strike val="0"/>
        <outline val="0"/>
        <shadow val="0"/>
        <vertAlign val="baseline"/>
        <sz val="18"/>
        <color theme="1"/>
        <name val="Century Gothic"/>
        <family val="2"/>
        <scheme val="minor"/>
      </font>
      <numFmt numFmtId="26" formatCode="h:mm:ss"/>
    </dxf>
    <dxf>
      <font>
        <strike val="0"/>
        <outline val="0"/>
        <shadow val="0"/>
        <vertAlign val="baseline"/>
        <sz val="18"/>
        <color theme="1"/>
        <name val="Century Gothic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8"/>
        <color theme="1"/>
        <name val="Century Gothic"/>
        <family val="2"/>
        <scheme val="minor"/>
      </font>
    </dxf>
    <dxf>
      <font>
        <strike val="0"/>
        <outline val="0"/>
        <shadow val="0"/>
        <vertAlign val="baseline"/>
        <sz val="18"/>
        <color theme="1"/>
        <name val="Century Gothic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entury Gothic"/>
        <family val="2"/>
        <scheme val="minor"/>
      </font>
    </dxf>
    <dxf>
      <font>
        <strike val="0"/>
        <outline val="0"/>
        <shadow val="0"/>
        <vertAlign val="baseline"/>
        <sz val="18"/>
        <color theme="1"/>
        <name val="Century Gothic"/>
        <family val="2"/>
        <scheme val="minor"/>
      </font>
      <numFmt numFmtId="2" formatCode="0.00"/>
    </dxf>
    <dxf>
      <font>
        <strike val="0"/>
        <outline val="0"/>
        <shadow val="0"/>
        <vertAlign val="baseline"/>
        <sz val="18"/>
        <color theme="1"/>
        <name val="Century Gothic"/>
        <family val="2"/>
        <scheme val="minor"/>
      </font>
    </dxf>
    <dxf>
      <font>
        <strike val="0"/>
        <outline val="0"/>
        <shadow val="0"/>
        <vertAlign val="baseline"/>
        <sz val="18"/>
        <color theme="1"/>
        <name val="Century Gothic"/>
        <family val="2"/>
        <scheme val="minor"/>
      </font>
    </dxf>
    <dxf>
      <font>
        <strike val="0"/>
        <outline val="0"/>
        <shadow val="0"/>
        <u val="none"/>
        <vertAlign val="baseline"/>
        <sz val="18"/>
        <color theme="1"/>
        <name val="Century Gothic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entury Gothic"/>
        <family val="2"/>
        <scheme val="minor"/>
      </font>
    </dxf>
    <dxf>
      <font>
        <strike val="0"/>
        <outline val="0"/>
        <shadow val="0"/>
        <u val="none"/>
        <vertAlign val="baseline"/>
        <sz val="18"/>
        <color theme="1"/>
        <name val="Century Gothic"/>
        <family val="2"/>
        <scheme val="minor"/>
      </font>
    </dxf>
    <dxf>
      <font>
        <strike val="0"/>
        <outline val="0"/>
        <shadow val="0"/>
        <u val="none"/>
        <vertAlign val="baseline"/>
        <sz val="18"/>
        <color theme="1"/>
        <name val="Century Gothic"/>
        <family val="2"/>
        <scheme val="minor"/>
      </font>
    </dxf>
    <dxf>
      <font>
        <strike val="0"/>
        <outline val="0"/>
        <shadow val="0"/>
        <u val="none"/>
        <vertAlign val="baseline"/>
        <sz val="18"/>
        <color theme="1"/>
        <name val="Century Gothic"/>
        <family val="2"/>
        <scheme val="minor"/>
      </font>
    </dxf>
    <dxf>
      <font>
        <strike val="0"/>
        <outline val="0"/>
        <shadow val="0"/>
        <u val="none"/>
        <vertAlign val="baseline"/>
        <sz val="18"/>
        <color theme="1"/>
        <name val="Century Gothic"/>
        <family val="2"/>
        <scheme val="minor"/>
      </font>
    </dxf>
    <dxf>
      <font>
        <strike val="0"/>
        <outline val="0"/>
        <shadow val="0"/>
        <u val="none"/>
        <vertAlign val="baseline"/>
        <sz val="18"/>
        <color theme="1"/>
        <name val="Century Gothic"/>
        <family val="2"/>
        <scheme val="minor"/>
      </font>
    </dxf>
    <dxf>
      <font>
        <strike val="0"/>
        <outline val="0"/>
        <shadow val="0"/>
        <u val="none"/>
        <vertAlign val="baseline"/>
        <sz val="18"/>
        <color theme="1"/>
        <name val="Century Gothic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56C5C33-F737-4BBF-89F5-9FEB3C5858BC}" name="Table1" displayName="Table1" ref="G3:H15" totalsRowShown="0" headerRowDxfId="18" dataDxfId="17">
  <autoFilter ref="G3:H15" xr:uid="{C56C5C33-F737-4BBF-89F5-9FEB3C5858BC}">
    <filterColumn colId="0" hiddenButton="1"/>
    <filterColumn colId="1" hiddenButton="1"/>
  </autoFilter>
  <tableColumns count="2">
    <tableColumn id="1" xr3:uid="{E4606F65-E6E1-4E7C-B8A4-50F8E0408884}" name="Day" dataDxfId="20"/>
    <tableColumn id="2" xr3:uid="{5672EE7A-05D1-4275-9C23-2D9DAFD9160F}" name="Count" dataDxfId="19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83643067-3BD9-46AB-99A3-F83DB3C15F1F}" name="Projects11" displayName="Projects11" ref="G1:H22" totalsRowShown="0" headerRowDxfId="14" dataDxfId="13">
  <autoFilter ref="G1:H22" xr:uid="{D4E2E4E9-BCC9-4915-BC54-37E6DCFF8927}">
    <filterColumn colId="0" hiddenButton="1"/>
    <filterColumn colId="1" hiddenButton="1"/>
  </autoFilter>
  <tableColumns count="2">
    <tableColumn id="1" xr3:uid="{82CF982D-4C3F-439A-A689-E9B01FED1887}" name="Week" dataDxfId="16"/>
    <tableColumn id="2" xr3:uid="{C400D888-AC47-4647-81F3-111D265C06CD}" name="Staff Needed" dataDxfId="15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1B2EF8C-5126-453D-9452-C9BC0DCC5B80}" name="Stops" displayName="Stops" ref="G1:I15" totalsRowCount="1" headerRowDxfId="9" dataDxfId="8">
  <autoFilter ref="G1:I14" xr:uid="{79B3CC18-7BED-416D-8443-5C8AD7B7639C}">
    <filterColumn colId="0" hiddenButton="1"/>
    <filterColumn colId="1" hiddenButton="1"/>
    <filterColumn colId="2" hiddenButton="1"/>
  </autoFilter>
  <tableColumns count="3">
    <tableColumn id="1" xr3:uid="{D8ECA4A4-8265-4C50-8626-079F1D233DF8}" name="Cities" totalsRowLabel="Total" dataDxfId="12" totalsRowDxfId="2"/>
    <tableColumn id="2" xr3:uid="{A2090689-60EA-4959-A927-598DFCA06C94}" name="Dist. Mi" totalsRowFunction="sum" dataDxfId="11" totalsRowDxfId="0"/>
    <tableColumn id="3" xr3:uid="{BCE2CCC7-96A0-4B79-9440-3064715C0DD7}" name="Dist. Km" totalsRowFunction="sum" dataDxfId="10" totalsRowDxfId="1">
      <calculatedColumnFormula>CONVERT(H2,"mi","km")</calculatedColumnFormula>
    </tableColumn>
  </tableColumns>
  <tableStyleInfo name="TableStyleLight1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94503B90-B76D-4FF0-A34D-459CF2A4C049}" name="Competition" displayName="Competition" ref="F2:H22" totalsRowShown="0" headerRowDxfId="4" dataDxfId="3">
  <autoFilter ref="F2:H22" xr:uid="{DF208FE4-5D0C-477F-BF87-381231B8A3C0}">
    <filterColumn colId="0" hiddenButton="1"/>
    <filterColumn colId="1" hiddenButton="1"/>
    <filterColumn colId="2" hiddenButton="1"/>
  </autoFilter>
  <tableColumns count="3">
    <tableColumn id="1" xr3:uid="{FD69D869-9BD0-49C9-872E-59A14B3E26D0}" name="Athlete" dataDxfId="7"/>
    <tableColumn id="2" xr3:uid="{42E98437-CDCB-4BA7-808F-7B4BDFCF81C6}" name="Place" dataDxfId="6"/>
    <tableColumn id="3" xr3:uid="{5286B885-1596-42CA-9765-A89985371A5A}" name="Time" dataDxfId="5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Slice">
  <a:themeElements>
    <a:clrScheme name="Slice">
      <a:dk1>
        <a:sysClr val="windowText" lastClr="000000"/>
      </a:dk1>
      <a:lt1>
        <a:sysClr val="window" lastClr="FFFFFF"/>
      </a:lt1>
      <a:dk2>
        <a:srgbClr val="146194"/>
      </a:dk2>
      <a:lt2>
        <a:srgbClr val="76DBF4"/>
      </a:lt2>
      <a:accent1>
        <a:srgbClr val="052F61"/>
      </a:accent1>
      <a:accent2>
        <a:srgbClr val="A50E82"/>
      </a:accent2>
      <a:accent3>
        <a:srgbClr val="14967C"/>
      </a:accent3>
      <a:accent4>
        <a:srgbClr val="6A9E1F"/>
      </a:accent4>
      <a:accent5>
        <a:srgbClr val="E87D37"/>
      </a:accent5>
      <a:accent6>
        <a:srgbClr val="C62324"/>
      </a:accent6>
      <a:hlink>
        <a:srgbClr val="0D2E46"/>
      </a:hlink>
      <a:folHlink>
        <a:srgbClr val="356A95"/>
      </a:folHlink>
    </a:clrScheme>
    <a:fontScheme name="Slice">
      <a:majorFont>
        <a:latin typeface="Century Gothic" panose="020B0502020202020204"/>
        <a:ea typeface=""/>
        <a:cs typeface=""/>
        <a:font script="Jpan" typeface="メイリオ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メイリオ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Slice">
      <a:fillStyleLst>
        <a:solidFill>
          <a:schemeClr val="phClr"/>
        </a:solidFill>
        <a:gradFill rotWithShape="1">
          <a:gsLst>
            <a:gs pos="0">
              <a:schemeClr val="phClr">
                <a:tint val="62000"/>
                <a:hueMod val="94000"/>
                <a:satMod val="140000"/>
                <a:lumMod val="110000"/>
              </a:schemeClr>
            </a:gs>
            <a:gs pos="100000">
              <a:schemeClr val="phClr">
                <a:tint val="84000"/>
                <a:satMod val="16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8000"/>
                <a:hueMod val="94000"/>
                <a:satMod val="130000"/>
                <a:lumMod val="128000"/>
              </a:schemeClr>
            </a:gs>
            <a:gs pos="100000">
              <a:schemeClr val="phClr">
                <a:shade val="94000"/>
                <a:lumMod val="88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>
              <a:tint val="76000"/>
              <a:alpha val="60000"/>
              <a:hueMod val="94000"/>
            </a:schemeClr>
          </a:solidFill>
          <a:prstDash val="solid"/>
        </a:ln>
        <a:ln w="15875" cap="rnd" cmpd="sng" algn="ctr">
          <a:solidFill>
            <a:schemeClr val="phClr">
              <a:hueMod val="94000"/>
            </a:schemeClr>
          </a:solidFill>
          <a:prstDash val="solid"/>
        </a:ln>
        <a:ln w="2857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innerShdw blurRad="25400" dist="12700" dir="13500000">
              <a:srgbClr val="000000">
                <a:alpha val="45000"/>
              </a:srgbClr>
            </a:innerShdw>
          </a:effectLst>
        </a:effectStyle>
        <a:effectStyle>
          <a:effectLst>
            <a:outerShdw blurRad="50800" dist="38100" dir="5400000" rotWithShape="0">
              <a:srgbClr val="000000">
                <a:alpha val="46000"/>
              </a:srgbClr>
            </a:outerShdw>
          </a:effectLst>
          <a:scene3d>
            <a:camera prst="orthographicFront">
              <a:rot lat="0" lon="0" rev="0"/>
            </a:camera>
            <a:lightRig rig="threePt" dir="t"/>
          </a:scene3d>
          <a:sp3d prstMaterial="plastic">
            <a:bevelT w="25400" h="25400"/>
          </a:sp3d>
        </a:effectStyle>
      </a:effectStyleLst>
      <a:bgFillStyleLst>
        <a:solidFill>
          <a:schemeClr val="phClr"/>
        </a:solidFill>
        <a:gradFill rotWithShape="1">
          <a:gsLst>
            <a:gs pos="10000">
              <a:schemeClr val="phClr">
                <a:tint val="97000"/>
                <a:hueMod val="92000"/>
                <a:satMod val="169000"/>
                <a:lumMod val="164000"/>
              </a:schemeClr>
            </a:gs>
            <a:gs pos="100000">
              <a:schemeClr val="phClr">
                <a:shade val="96000"/>
                <a:satMod val="120000"/>
                <a:lumMod val="90000"/>
              </a:schemeClr>
            </a:gs>
          </a:gsLst>
          <a:lin ang="6120000" scaled="1"/>
        </a:gradFill>
        <a:gradFill rotWithShape="1">
          <a:gsLst>
            <a:gs pos="0">
              <a:schemeClr val="phClr">
                <a:tint val="97000"/>
                <a:hueMod val="92000"/>
                <a:satMod val="169000"/>
                <a:lumMod val="164000"/>
              </a:schemeClr>
            </a:gs>
            <a:gs pos="100000">
              <a:schemeClr val="phClr">
                <a:shade val="96000"/>
                <a:satMod val="120000"/>
                <a:lumMod val="90000"/>
              </a:schemeClr>
            </a:gs>
          </a:gsLst>
          <a:path path="circle">
            <a:fillToRect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Slice" id="{0507925B-6AC9-4358-8E18-C330545D08F8}" vid="{13FEC7C6-62A9-40C4-99D2-581AACACAA2F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8B87AE-4D6A-431A-A917-5DDFBF36CE2B}">
  <dimension ref="B1:J21"/>
  <sheetViews>
    <sheetView showGridLines="0" tabSelected="1" zoomScale="110" zoomScaleNormal="110" workbookViewId="0">
      <selection activeCell="H7" sqref="H7"/>
    </sheetView>
  </sheetViews>
  <sheetFormatPr defaultRowHeight="24" x14ac:dyDescent="0.35"/>
  <cols>
    <col min="1" max="1" width="8.7265625" style="3"/>
    <col min="2" max="2" width="8.36328125" style="3" bestFit="1" customWidth="1"/>
    <col min="3" max="3" width="8.453125" style="3" customWidth="1"/>
    <col min="4" max="4" width="7.54296875" style="3" bestFit="1" customWidth="1"/>
    <col min="5" max="6" width="8.7265625" style="3"/>
    <col min="7" max="7" width="7.81640625" style="3" bestFit="1" customWidth="1"/>
    <col min="8" max="8" width="7.26953125" style="3" bestFit="1" customWidth="1"/>
    <col min="9" max="16384" width="8.7265625" style="3"/>
  </cols>
  <sheetData>
    <row r="1" spans="2:10" x14ac:dyDescent="0.35">
      <c r="C1" s="4" t="s">
        <v>0</v>
      </c>
      <c r="D1" s="4" t="s">
        <v>84</v>
      </c>
    </row>
    <row r="3" spans="2:10" x14ac:dyDescent="0.35">
      <c r="B3" s="5" t="s">
        <v>68</v>
      </c>
      <c r="C3" s="17">
        <f>SUM(H4:_xlfn.XLOOKUP(D1,Table1[Day],Table1[Count]))</f>
        <v>295</v>
      </c>
      <c r="G3" s="3" t="s">
        <v>83</v>
      </c>
      <c r="H3" s="3" t="s">
        <v>0</v>
      </c>
    </row>
    <row r="4" spans="2:10" x14ac:dyDescent="0.35">
      <c r="G4" s="3" t="s">
        <v>71</v>
      </c>
      <c r="H4" s="3">
        <v>9</v>
      </c>
    </row>
    <row r="5" spans="2:10" x14ac:dyDescent="0.35">
      <c r="B5" s="17" cm="1">
        <f t="array" ref="B5:B14">(H4:_xlfn.XLOOKUP(D1,Table1[Day],Table1[Count]))</f>
        <v>9</v>
      </c>
      <c r="D5" s="3">
        <f>MAX(H4:_xlfn.XLOOKUP(D1,Table1[Day],Table1[Count]))</f>
        <v>90</v>
      </c>
      <c r="G5" s="3" t="s">
        <v>72</v>
      </c>
      <c r="H5" s="3">
        <v>50</v>
      </c>
    </row>
    <row r="6" spans="2:10" x14ac:dyDescent="0.35">
      <c r="B6" s="13">
        <v>50</v>
      </c>
      <c r="G6" s="3" t="s">
        <v>73</v>
      </c>
      <c r="H6" s="3">
        <v>90</v>
      </c>
    </row>
    <row r="7" spans="2:10" x14ac:dyDescent="0.35">
      <c r="B7" s="13">
        <v>90</v>
      </c>
      <c r="G7" s="3" t="s">
        <v>74</v>
      </c>
      <c r="H7" s="3">
        <v>13</v>
      </c>
    </row>
    <row r="8" spans="2:10" x14ac:dyDescent="0.35">
      <c r="B8" s="13">
        <v>13</v>
      </c>
      <c r="G8" s="3" t="s">
        <v>75</v>
      </c>
      <c r="H8" s="3">
        <v>28</v>
      </c>
    </row>
    <row r="9" spans="2:10" x14ac:dyDescent="0.35">
      <c r="B9" s="13">
        <v>28</v>
      </c>
      <c r="G9" s="3" t="s">
        <v>76</v>
      </c>
      <c r="H9" s="3">
        <v>14</v>
      </c>
    </row>
    <row r="10" spans="2:10" x14ac:dyDescent="0.35">
      <c r="B10" s="13">
        <v>14</v>
      </c>
      <c r="G10" s="3" t="s">
        <v>77</v>
      </c>
      <c r="H10" s="3">
        <v>66</v>
      </c>
      <c r="J10" s="6"/>
    </row>
    <row r="11" spans="2:10" x14ac:dyDescent="0.35">
      <c r="B11" s="13">
        <v>66</v>
      </c>
      <c r="G11" s="3" t="s">
        <v>78</v>
      </c>
      <c r="H11" s="3">
        <v>-15</v>
      </c>
    </row>
    <row r="12" spans="2:10" x14ac:dyDescent="0.35">
      <c r="B12" s="13">
        <v>-15</v>
      </c>
      <c r="G12" s="3" t="s">
        <v>79</v>
      </c>
      <c r="H12" s="3">
        <v>40</v>
      </c>
    </row>
    <row r="13" spans="2:10" x14ac:dyDescent="0.35">
      <c r="B13" s="13">
        <v>40</v>
      </c>
      <c r="G13" s="3" t="s">
        <v>80</v>
      </c>
      <c r="H13" s="3">
        <v>0</v>
      </c>
    </row>
    <row r="14" spans="2:10" x14ac:dyDescent="0.35">
      <c r="B14" s="13">
        <v>0</v>
      </c>
      <c r="G14" s="3" t="s">
        <v>81</v>
      </c>
      <c r="H14" s="3">
        <v>28</v>
      </c>
    </row>
    <row r="15" spans="2:10" x14ac:dyDescent="0.35">
      <c r="B15" s="13"/>
      <c r="G15" s="3" t="s">
        <v>82</v>
      </c>
      <c r="H15" s="3">
        <v>63</v>
      </c>
    </row>
    <row r="16" spans="2:10" x14ac:dyDescent="0.35">
      <c r="B16" s="13"/>
    </row>
    <row r="17" spans="2:2" x14ac:dyDescent="0.35">
      <c r="B17" s="13"/>
    </row>
    <row r="18" spans="2:2" x14ac:dyDescent="0.35">
      <c r="B18" s="13"/>
    </row>
    <row r="19" spans="2:2" x14ac:dyDescent="0.35">
      <c r="B19" s="13"/>
    </row>
    <row r="20" spans="2:2" x14ac:dyDescent="0.35">
      <c r="B20" s="13"/>
    </row>
    <row r="21" spans="2:2" x14ac:dyDescent="0.35">
      <c r="B21" s="13"/>
    </row>
  </sheetData>
  <phoneticPr fontId="5" type="noConversion"/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1AB9A3-71EA-4909-BCD4-A37572F1FECF}">
  <dimension ref="B1:H26"/>
  <sheetViews>
    <sheetView showGridLines="0" zoomScale="110" zoomScaleNormal="110" workbookViewId="0">
      <selection activeCell="E5" sqref="E5"/>
    </sheetView>
  </sheetViews>
  <sheetFormatPr defaultRowHeight="24" x14ac:dyDescent="0.35"/>
  <cols>
    <col min="1" max="1" width="5.1796875" style="3" customWidth="1"/>
    <col min="2" max="2" width="15.7265625" style="3" bestFit="1" customWidth="1"/>
    <col min="3" max="3" width="9.453125" style="3" bestFit="1" customWidth="1"/>
    <col min="4" max="4" width="11.7265625" style="3" bestFit="1" customWidth="1"/>
    <col min="5" max="5" width="14.81640625" style="3" bestFit="1" customWidth="1"/>
    <col min="6" max="6" width="8.7265625" style="3"/>
    <col min="7" max="7" width="9.453125" style="3" bestFit="1" customWidth="1"/>
    <col min="8" max="8" width="14.81640625" style="3" bestFit="1" customWidth="1"/>
    <col min="9" max="10" width="8.7265625" style="3"/>
    <col min="11" max="11" width="11" style="3" customWidth="1"/>
    <col min="12" max="16384" width="8.7265625" style="3"/>
  </cols>
  <sheetData>
    <row r="1" spans="2:8" ht="31.5" customHeight="1" x14ac:dyDescent="0.35">
      <c r="G1" s="5" t="s">
        <v>24</v>
      </c>
      <c r="H1" s="5" t="s">
        <v>64</v>
      </c>
    </row>
    <row r="2" spans="2:8" x14ac:dyDescent="0.35">
      <c r="G2" s="3" t="s">
        <v>23</v>
      </c>
      <c r="H2" s="3">
        <v>15</v>
      </c>
    </row>
    <row r="3" spans="2:8" x14ac:dyDescent="0.35">
      <c r="G3" s="3" t="s">
        <v>22</v>
      </c>
      <c r="H3" s="3">
        <v>9</v>
      </c>
    </row>
    <row r="4" spans="2:8" x14ac:dyDescent="0.35">
      <c r="B4" s="5" t="s">
        <v>66</v>
      </c>
      <c r="C4" s="7" t="s">
        <v>14</v>
      </c>
      <c r="E4" s="1" t="s">
        <v>64</v>
      </c>
      <c r="G4" s="3" t="s">
        <v>21</v>
      </c>
      <c r="H4" s="3">
        <v>24</v>
      </c>
    </row>
    <row r="5" spans="2:8" x14ac:dyDescent="0.35">
      <c r="B5" s="5"/>
      <c r="E5" s="2">
        <f>SUM((_xlfn.XLOOKUP(C4,Projects11[Week],Projects11[Staff Needed]):_xlfn.XLOOKUP(C6,Projects11[Week],Projects11[Staff Needed])))</f>
        <v>196</v>
      </c>
      <c r="G5" s="3" t="s">
        <v>19</v>
      </c>
      <c r="H5" s="3">
        <v>8</v>
      </c>
    </row>
    <row r="6" spans="2:8" x14ac:dyDescent="0.35">
      <c r="B6" s="5" t="s">
        <v>67</v>
      </c>
      <c r="C6" s="7" t="s">
        <v>7</v>
      </c>
      <c r="G6" s="3" t="s">
        <v>18</v>
      </c>
      <c r="H6" s="3">
        <v>31</v>
      </c>
    </row>
    <row r="7" spans="2:8" x14ac:dyDescent="0.35">
      <c r="G7" s="3" t="s">
        <v>17</v>
      </c>
      <c r="H7" s="3">
        <v>30</v>
      </c>
    </row>
    <row r="8" spans="2:8" x14ac:dyDescent="0.35">
      <c r="G8" s="3" t="s">
        <v>16</v>
      </c>
      <c r="H8" s="3">
        <v>27</v>
      </c>
    </row>
    <row r="9" spans="2:8" x14ac:dyDescent="0.35">
      <c r="E9" s="18" cm="1">
        <f t="array" ref="E9:E15">((_xlfn.XLOOKUP(C4,Projects11[Week],Projects11[Staff Needed]):_xlfn.XLOOKUP(C6,Projects11[Week],Projects11[Staff Needed])))</f>
        <v>28</v>
      </c>
      <c r="G9" s="3" t="s">
        <v>15</v>
      </c>
      <c r="H9" s="3">
        <v>11</v>
      </c>
    </row>
    <row r="10" spans="2:8" x14ac:dyDescent="0.35">
      <c r="E10" s="13">
        <v>50</v>
      </c>
      <c r="G10" s="3" t="s">
        <v>14</v>
      </c>
      <c r="H10" s="3">
        <v>28</v>
      </c>
    </row>
    <row r="11" spans="2:8" x14ac:dyDescent="0.35">
      <c r="E11" s="13">
        <v>39</v>
      </c>
      <c r="G11" s="3" t="s">
        <v>13</v>
      </c>
      <c r="H11" s="3">
        <v>50</v>
      </c>
    </row>
    <row r="12" spans="2:8" x14ac:dyDescent="0.35">
      <c r="E12" s="13">
        <v>10</v>
      </c>
      <c r="G12" s="3" t="s">
        <v>12</v>
      </c>
      <c r="H12" s="3">
        <v>39</v>
      </c>
    </row>
    <row r="13" spans="2:8" x14ac:dyDescent="0.35">
      <c r="E13" s="13">
        <v>24</v>
      </c>
      <c r="G13" s="3" t="s">
        <v>11</v>
      </c>
      <c r="H13" s="3">
        <v>10</v>
      </c>
    </row>
    <row r="14" spans="2:8" x14ac:dyDescent="0.35">
      <c r="E14" s="13">
        <v>15</v>
      </c>
      <c r="G14" s="3" t="s">
        <v>9</v>
      </c>
      <c r="H14" s="3">
        <v>24</v>
      </c>
    </row>
    <row r="15" spans="2:8" x14ac:dyDescent="0.35">
      <c r="E15" s="13">
        <v>30</v>
      </c>
      <c r="G15" s="3" t="s">
        <v>8</v>
      </c>
      <c r="H15" s="3">
        <v>15</v>
      </c>
    </row>
    <row r="16" spans="2:8" x14ac:dyDescent="0.35">
      <c r="E16" s="13"/>
      <c r="G16" s="3" t="s">
        <v>7</v>
      </c>
      <c r="H16" s="3">
        <v>30</v>
      </c>
    </row>
    <row r="17" spans="5:8" x14ac:dyDescent="0.35">
      <c r="E17" s="13"/>
      <c r="G17" s="3" t="s">
        <v>6</v>
      </c>
      <c r="H17" s="3">
        <v>18</v>
      </c>
    </row>
    <row r="18" spans="5:8" x14ac:dyDescent="0.35">
      <c r="E18" s="13"/>
      <c r="G18" s="3" t="s">
        <v>5</v>
      </c>
      <c r="H18" s="3">
        <v>24</v>
      </c>
    </row>
    <row r="19" spans="5:8" x14ac:dyDescent="0.35">
      <c r="E19" s="13"/>
      <c r="G19" s="3" t="s">
        <v>4</v>
      </c>
      <c r="H19" s="3">
        <v>25</v>
      </c>
    </row>
    <row r="20" spans="5:8" x14ac:dyDescent="0.35">
      <c r="E20" s="13"/>
      <c r="G20" s="3" t="s">
        <v>3</v>
      </c>
      <c r="H20" s="3">
        <v>31</v>
      </c>
    </row>
    <row r="21" spans="5:8" x14ac:dyDescent="0.35">
      <c r="E21" s="13"/>
      <c r="G21" s="3" t="s">
        <v>2</v>
      </c>
      <c r="H21" s="3">
        <v>17</v>
      </c>
    </row>
    <row r="22" spans="5:8" x14ac:dyDescent="0.35">
      <c r="E22" s="13"/>
      <c r="G22" s="3" t="s">
        <v>1</v>
      </c>
      <c r="H22" s="3">
        <v>24</v>
      </c>
    </row>
    <row r="23" spans="5:8" x14ac:dyDescent="0.35">
      <c r="E23" s="13"/>
    </row>
    <row r="24" spans="5:8" x14ac:dyDescent="0.35">
      <c r="E24" s="13"/>
    </row>
    <row r="25" spans="5:8" x14ac:dyDescent="0.35">
      <c r="E25" s="13"/>
    </row>
    <row r="26" spans="5:8" x14ac:dyDescent="0.35">
      <c r="E26" s="13"/>
    </row>
  </sheetData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9AD9A-2144-45DF-A235-EE4BA734F6C2}">
  <dimension ref="B1:I15"/>
  <sheetViews>
    <sheetView showGridLines="0" zoomScale="110" zoomScaleNormal="110" workbookViewId="0">
      <selection activeCell="E8" sqref="E8"/>
    </sheetView>
  </sheetViews>
  <sheetFormatPr defaultRowHeight="24" x14ac:dyDescent="0.35"/>
  <cols>
    <col min="1" max="1" width="4.36328125" style="3" customWidth="1"/>
    <col min="2" max="2" width="7.1796875" style="3" bestFit="1" customWidth="1"/>
    <col min="3" max="3" width="13.90625" style="3" bestFit="1" customWidth="1"/>
    <col min="4" max="4" width="13.36328125" style="3" customWidth="1"/>
    <col min="5" max="5" width="16.08984375" style="3" customWidth="1"/>
    <col min="6" max="6" width="8.54296875" style="3" bestFit="1" customWidth="1"/>
    <col min="7" max="7" width="14.90625" style="3" bestFit="1" customWidth="1"/>
    <col min="8" max="8" width="8.54296875" style="3" bestFit="1" customWidth="1"/>
    <col min="9" max="9" width="9.453125" style="3" bestFit="1" customWidth="1"/>
    <col min="10" max="16384" width="8.7265625" style="3"/>
  </cols>
  <sheetData>
    <row r="1" spans="2:9" x14ac:dyDescent="0.35">
      <c r="G1" s="5" t="s">
        <v>25</v>
      </c>
      <c r="H1" s="5" t="s">
        <v>63</v>
      </c>
      <c r="I1" s="5" t="s">
        <v>20</v>
      </c>
    </row>
    <row r="2" spans="2:9" x14ac:dyDescent="0.35">
      <c r="G2" s="3" t="s">
        <v>26</v>
      </c>
      <c r="H2" s="3">
        <v>0</v>
      </c>
      <c r="I2" s="9">
        <f t="shared" ref="I2:I13" si="0">CONVERT(H2,"mi","km")</f>
        <v>0</v>
      </c>
    </row>
    <row r="3" spans="2:9" x14ac:dyDescent="0.35">
      <c r="B3" s="8" t="s">
        <v>38</v>
      </c>
      <c r="C3" s="4" t="s">
        <v>27</v>
      </c>
      <c r="G3" s="3" t="s">
        <v>35</v>
      </c>
      <c r="H3" s="3">
        <v>6.3</v>
      </c>
      <c r="I3" s="9">
        <f t="shared" si="0"/>
        <v>10.1388672</v>
      </c>
    </row>
    <row r="4" spans="2:9" x14ac:dyDescent="0.35">
      <c r="B4" s="5"/>
      <c r="G4" s="3" t="s">
        <v>27</v>
      </c>
      <c r="H4" s="3">
        <v>15</v>
      </c>
      <c r="I4" s="9">
        <f t="shared" si="0"/>
        <v>24.140160000000002</v>
      </c>
    </row>
    <row r="5" spans="2:9" x14ac:dyDescent="0.35">
      <c r="B5" s="8" t="s">
        <v>39</v>
      </c>
      <c r="C5" s="4" t="s">
        <v>33</v>
      </c>
      <c r="G5" s="3" t="s">
        <v>28</v>
      </c>
      <c r="H5" s="3">
        <v>2.4</v>
      </c>
      <c r="I5" s="9">
        <f t="shared" si="0"/>
        <v>3.8624255999999999</v>
      </c>
    </row>
    <row r="6" spans="2:9" ht="24.75" thickBot="1" x14ac:dyDescent="0.4">
      <c r="G6" s="3" t="s">
        <v>29</v>
      </c>
      <c r="H6" s="3">
        <v>113</v>
      </c>
      <c r="I6" s="9">
        <f t="shared" si="0"/>
        <v>181.85587200000001</v>
      </c>
    </row>
    <row r="7" spans="2:9" x14ac:dyDescent="0.35">
      <c r="D7" s="19" t="s">
        <v>70</v>
      </c>
      <c r="E7" s="20"/>
      <c r="G7" s="3" t="s">
        <v>30</v>
      </c>
      <c r="H7" s="3">
        <v>192.2</v>
      </c>
      <c r="I7" s="9">
        <f t="shared" si="0"/>
        <v>309.31591680000002</v>
      </c>
    </row>
    <row r="8" spans="2:9" ht="24.75" thickBot="1" x14ac:dyDescent="0.4">
      <c r="D8" s="21">
        <f ca="1">SUM(OFFSET(_xlfn.XLOOKUP($C$3,Stops[Cities],Stops[Dist. Km]),1,0):_xlfn.XLOOKUP($C$5,Stops[Cities],Stops[Dist. Km]))</f>
        <v>776.66941440000005</v>
      </c>
      <c r="E8" s="22">
        <f ca="1">SUM(OFFSET(_xlfn.XLOOKUP($C$3,Stops[Cities],Stops[Dist. Mi]),1,0):_xlfn.XLOOKUP($C$5,Stops[Cities],Stops[Dist. Mi]))</f>
        <v>482.6</v>
      </c>
      <c r="G8" s="3" t="s">
        <v>31</v>
      </c>
      <c r="H8" s="3">
        <v>80</v>
      </c>
      <c r="I8" s="9">
        <f t="shared" si="0"/>
        <v>128.74752000000001</v>
      </c>
    </row>
    <row r="9" spans="2:9" x14ac:dyDescent="0.35">
      <c r="G9" s="3" t="s">
        <v>37</v>
      </c>
      <c r="H9" s="3">
        <v>13</v>
      </c>
      <c r="I9" s="9">
        <f>CONVERT(H9,"mi","km")</f>
        <v>20.921472000000001</v>
      </c>
    </row>
    <row r="10" spans="2:9" x14ac:dyDescent="0.35">
      <c r="G10" s="3" t="s">
        <v>32</v>
      </c>
      <c r="H10" s="3">
        <v>66</v>
      </c>
      <c r="I10" s="9">
        <f t="shared" si="0"/>
        <v>106.21670400000001</v>
      </c>
    </row>
    <row r="11" spans="2:9" x14ac:dyDescent="0.35">
      <c r="G11" s="3" t="s">
        <v>10</v>
      </c>
      <c r="H11" s="3">
        <v>11</v>
      </c>
      <c r="I11" s="9">
        <f t="shared" si="0"/>
        <v>17.702784000000001</v>
      </c>
    </row>
    <row r="12" spans="2:9" x14ac:dyDescent="0.35">
      <c r="G12" s="3" t="s">
        <v>33</v>
      </c>
      <c r="H12" s="3">
        <v>5</v>
      </c>
      <c r="I12" s="9">
        <f t="shared" si="0"/>
        <v>8.0467200000000005</v>
      </c>
    </row>
    <row r="13" spans="2:9" x14ac:dyDescent="0.35">
      <c r="G13" s="3" t="s">
        <v>34</v>
      </c>
      <c r="H13" s="3">
        <v>31</v>
      </c>
      <c r="I13" s="9">
        <f t="shared" si="0"/>
        <v>49.889663999999996</v>
      </c>
    </row>
    <row r="14" spans="2:9" x14ac:dyDescent="0.35">
      <c r="G14" s="3" t="s">
        <v>36</v>
      </c>
      <c r="H14" s="3">
        <v>232.6</v>
      </c>
      <c r="I14" s="9">
        <f>CONVERT(H14,"mi","km")</f>
        <v>374.33341440000004</v>
      </c>
    </row>
    <row r="15" spans="2:9" x14ac:dyDescent="0.35">
      <c r="G15" s="3" t="s">
        <v>69</v>
      </c>
      <c r="H15" s="3">
        <f>SUBTOTAL(109,Stops[Dist. Mi])</f>
        <v>767.5</v>
      </c>
      <c r="I15" s="9">
        <f>SUBTOTAL(109,Stops[Dist. Km])</f>
        <v>1235.1715200000003</v>
      </c>
    </row>
  </sheetData>
  <mergeCells count="1">
    <mergeCell ref="D7:E7"/>
  </mergeCells>
  <dataValidations count="2">
    <dataValidation type="list" allowBlank="1" showInputMessage="1" showErrorMessage="1" sqref="C3" xr:uid="{4042CB31-9F8D-4637-AD34-8EC8C66C7D57}">
      <formula1>$G$2:$G$14</formula1>
    </dataValidation>
    <dataValidation type="list" showInputMessage="1" showErrorMessage="1" sqref="C5" xr:uid="{4060BC33-5AD8-4E0D-ACFA-0817C186870C}">
      <formula1>$G$2:$G$14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3C4566-91EF-4795-8A41-432C2B274375}">
  <dimension ref="B1:N22"/>
  <sheetViews>
    <sheetView showGridLines="0" workbookViewId="0">
      <selection activeCell="D3" sqref="D3"/>
    </sheetView>
  </sheetViews>
  <sheetFormatPr defaultRowHeight="24" x14ac:dyDescent="0.35"/>
  <cols>
    <col min="1" max="1" width="3" style="3" customWidth="1"/>
    <col min="2" max="2" width="6.90625" style="3" bestFit="1" customWidth="1"/>
    <col min="3" max="3" width="5.54296875" style="3" customWidth="1"/>
    <col min="4" max="4" width="8.1796875" style="3" bestFit="1" customWidth="1"/>
    <col min="5" max="5" width="10.1796875" style="3" customWidth="1"/>
    <col min="6" max="6" width="11" style="3" customWidth="1"/>
    <col min="7" max="7" width="6.90625" style="3" bestFit="1" customWidth="1"/>
    <col min="8" max="8" width="8.1796875" style="3" bestFit="1" customWidth="1"/>
    <col min="9" max="13" width="8.7265625" style="3"/>
    <col min="14" max="14" width="3.36328125" style="3" bestFit="1" customWidth="1"/>
    <col min="15" max="16384" width="8.7265625" style="3"/>
  </cols>
  <sheetData>
    <row r="1" spans="2:14" x14ac:dyDescent="0.35">
      <c r="E1" s="10"/>
    </row>
    <row r="2" spans="2:14" x14ac:dyDescent="0.35">
      <c r="D2" s="12" t="s">
        <v>42</v>
      </c>
      <c r="F2" s="5" t="s">
        <v>41</v>
      </c>
      <c r="G2" s="12" t="s">
        <v>40</v>
      </c>
      <c r="H2" s="5" t="s">
        <v>42</v>
      </c>
    </row>
    <row r="3" spans="2:14" x14ac:dyDescent="0.35">
      <c r="B3" s="5" t="s">
        <v>40</v>
      </c>
      <c r="C3" s="13">
        <v>2</v>
      </c>
      <c r="D3" s="11">
        <f>_xlfn.XLOOKUP(C3,Competition[Place],Competition[Time])</f>
        <v>8.5879629629629622E-3</v>
      </c>
      <c r="F3" s="3" t="s">
        <v>50</v>
      </c>
      <c r="G3" s="13">
        <v>1</v>
      </c>
      <c r="H3" s="6">
        <v>8.5532407407407415E-3</v>
      </c>
      <c r="J3" s="6"/>
    </row>
    <row r="4" spans="2:14" x14ac:dyDescent="0.35">
      <c r="B4" s="5" t="s">
        <v>40</v>
      </c>
      <c r="C4" s="13">
        <v>10</v>
      </c>
      <c r="D4" s="11">
        <f>_xlfn.XLOOKUP(C4,Competition[Place],Competition[Time])</f>
        <v>9.9421296296296289E-3</v>
      </c>
      <c r="E4" s="10"/>
      <c r="F4" s="3" t="s">
        <v>49</v>
      </c>
      <c r="G4" s="13">
        <v>2</v>
      </c>
      <c r="H4" s="6">
        <v>8.5879629629629622E-3</v>
      </c>
      <c r="N4" s="3" cm="1">
        <f t="array" ref="N4:N21">_xlfn._xlws.FILTER(Competition[Place],Competition[Place]&gt;C3)</f>
        <v>3</v>
      </c>
    </row>
    <row r="5" spans="2:14" x14ac:dyDescent="0.35">
      <c r="B5" s="14"/>
      <c r="C5" s="5"/>
      <c r="D5" s="10"/>
      <c r="F5" s="3" t="s">
        <v>46</v>
      </c>
      <c r="G5" s="13">
        <v>3</v>
      </c>
      <c r="H5" s="6">
        <v>8.9120370370370378E-3</v>
      </c>
      <c r="N5" s="3">
        <v>4</v>
      </c>
    </row>
    <row r="6" spans="2:14" x14ac:dyDescent="0.35">
      <c r="B6" s="15" t="s">
        <v>65</v>
      </c>
      <c r="C6" s="15"/>
      <c r="D6" s="16">
        <f>D4-D3</f>
        <v>1.3541666666666667E-3</v>
      </c>
      <c r="F6" s="3" t="s">
        <v>45</v>
      </c>
      <c r="G6" s="13">
        <v>4</v>
      </c>
      <c r="H6" s="6">
        <v>8.9814814814814809E-3</v>
      </c>
      <c r="N6" s="3">
        <v>5</v>
      </c>
    </row>
    <row r="7" spans="2:14" x14ac:dyDescent="0.35">
      <c r="F7" s="3" t="s">
        <v>61</v>
      </c>
      <c r="G7" s="13">
        <v>5</v>
      </c>
      <c r="H7" s="6">
        <v>9.1319444444444443E-3</v>
      </c>
      <c r="N7" s="3">
        <v>6</v>
      </c>
    </row>
    <row r="8" spans="2:14" x14ac:dyDescent="0.35">
      <c r="F8" s="3" t="s">
        <v>62</v>
      </c>
      <c r="G8" s="13">
        <v>6</v>
      </c>
      <c r="H8" s="6">
        <v>9.3171296296296283E-3</v>
      </c>
      <c r="N8" s="3">
        <v>7</v>
      </c>
    </row>
    <row r="9" spans="2:14" x14ac:dyDescent="0.35">
      <c r="F9" s="3" t="s">
        <v>43</v>
      </c>
      <c r="G9" s="13">
        <v>7</v>
      </c>
      <c r="H9" s="6">
        <v>9.571759259259259E-3</v>
      </c>
      <c r="N9" s="3">
        <v>8</v>
      </c>
    </row>
    <row r="10" spans="2:14" x14ac:dyDescent="0.35">
      <c r="F10" s="3" t="s">
        <v>58</v>
      </c>
      <c r="G10" s="13">
        <v>8</v>
      </c>
      <c r="H10" s="6">
        <v>9.7222222222222224E-3</v>
      </c>
      <c r="N10" s="3">
        <v>9</v>
      </c>
    </row>
    <row r="11" spans="2:14" x14ac:dyDescent="0.35">
      <c r="F11" s="3" t="s">
        <v>44</v>
      </c>
      <c r="G11" s="13">
        <v>9</v>
      </c>
      <c r="H11" s="6">
        <v>9.9074074074074082E-3</v>
      </c>
      <c r="N11" s="3">
        <v>10</v>
      </c>
    </row>
    <row r="12" spans="2:14" x14ac:dyDescent="0.35">
      <c r="F12" s="3" t="s">
        <v>59</v>
      </c>
      <c r="G12" s="13">
        <v>10</v>
      </c>
      <c r="H12" s="6">
        <v>9.9421296296296289E-3</v>
      </c>
      <c r="N12" s="3">
        <v>11</v>
      </c>
    </row>
    <row r="13" spans="2:14" x14ac:dyDescent="0.35">
      <c r="F13" s="3" t="s">
        <v>60</v>
      </c>
      <c r="G13" s="13">
        <v>11</v>
      </c>
      <c r="H13" s="6">
        <v>1.0289351851851852E-2</v>
      </c>
      <c r="N13" s="3">
        <v>12</v>
      </c>
    </row>
    <row r="14" spans="2:14" x14ac:dyDescent="0.35">
      <c r="F14" s="3" t="s">
        <v>47</v>
      </c>
      <c r="G14" s="13">
        <v>12</v>
      </c>
      <c r="H14" s="6">
        <v>1.0300925925925927E-2</v>
      </c>
      <c r="N14" s="3">
        <v>13</v>
      </c>
    </row>
    <row r="15" spans="2:14" x14ac:dyDescent="0.35">
      <c r="F15" s="3" t="s">
        <v>57</v>
      </c>
      <c r="G15" s="13">
        <v>13</v>
      </c>
      <c r="H15" s="6">
        <v>1.0543981481481481E-2</v>
      </c>
      <c r="N15" s="3">
        <v>14</v>
      </c>
    </row>
    <row r="16" spans="2:14" x14ac:dyDescent="0.35">
      <c r="F16" s="3" t="s">
        <v>48</v>
      </c>
      <c r="G16" s="13">
        <v>14</v>
      </c>
      <c r="H16" s="6">
        <v>1.0717592592592593E-2</v>
      </c>
      <c r="N16" s="3">
        <v>15</v>
      </c>
    </row>
    <row r="17" spans="6:14" x14ac:dyDescent="0.35">
      <c r="F17" s="3" t="s">
        <v>56</v>
      </c>
      <c r="G17" s="13">
        <v>15</v>
      </c>
      <c r="H17" s="6">
        <v>1.074074074074074E-2</v>
      </c>
      <c r="N17" s="3">
        <v>16</v>
      </c>
    </row>
    <row r="18" spans="6:14" x14ac:dyDescent="0.35">
      <c r="F18" s="3" t="s">
        <v>51</v>
      </c>
      <c r="G18" s="13">
        <v>16</v>
      </c>
      <c r="H18" s="6">
        <v>1.0960648148148148E-2</v>
      </c>
      <c r="N18" s="3">
        <v>17</v>
      </c>
    </row>
    <row r="19" spans="6:14" x14ac:dyDescent="0.35">
      <c r="F19" s="3" t="s">
        <v>55</v>
      </c>
      <c r="G19" s="13">
        <v>17</v>
      </c>
      <c r="H19" s="6">
        <v>1.1122685185185185E-2</v>
      </c>
      <c r="N19" s="3">
        <v>18</v>
      </c>
    </row>
    <row r="20" spans="6:14" x14ac:dyDescent="0.35">
      <c r="F20" s="3" t="s">
        <v>54</v>
      </c>
      <c r="G20" s="13">
        <v>18</v>
      </c>
      <c r="H20" s="6">
        <v>1.1284722222222222E-2</v>
      </c>
      <c r="N20" s="3">
        <v>19</v>
      </c>
    </row>
    <row r="21" spans="6:14" x14ac:dyDescent="0.35">
      <c r="F21" s="3" t="s">
        <v>53</v>
      </c>
      <c r="G21" s="13">
        <v>19</v>
      </c>
      <c r="H21" s="6">
        <v>1.1770833333333333E-2</v>
      </c>
      <c r="N21" s="3">
        <v>20</v>
      </c>
    </row>
    <row r="22" spans="6:14" x14ac:dyDescent="0.35">
      <c r="F22" s="3" t="s">
        <v>52</v>
      </c>
      <c r="G22" s="13">
        <v>20</v>
      </c>
      <c r="H22" s="6">
        <v>1.1863425925925925E-2</v>
      </c>
    </row>
  </sheetData>
  <mergeCells count="1">
    <mergeCell ref="B6:C6"/>
  </mergeCells>
  <dataValidations count="2">
    <dataValidation type="list" allowBlank="1" showInputMessage="1" showErrorMessage="1" sqref="C3" xr:uid="{EE2CB8DE-2FFB-43FB-B41F-541BA95EA9E0}">
      <formula1>$G$3:$G$22</formula1>
    </dataValidation>
    <dataValidation type="list" allowBlank="1" showInputMessage="1" showErrorMessage="1" sqref="C4" xr:uid="{7B2561F5-8BE2-45F5-8857-01141BF03EB5}">
      <formula1>_xlfn.ANCHORARRAY(N4)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General</vt:lpstr>
      <vt:lpstr>Staffing</vt:lpstr>
      <vt:lpstr>Distance</vt:lpstr>
      <vt:lpstr>Competition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Oz du Soleil</dc:creator>
  <cp:lastModifiedBy>Oz - Excel on Fire</cp:lastModifiedBy>
  <dcterms:created xsi:type="dcterms:W3CDTF">2021-11-11T21:59:54Z</dcterms:created>
  <dcterms:modified xsi:type="dcterms:W3CDTF">2022-02-28T21:56:33Z</dcterms:modified>
</cp:coreProperties>
</file>