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z\Dropbox\"/>
    </mc:Choice>
  </mc:AlternateContent>
  <bookViews>
    <workbookView xWindow="0" yWindow="0" windowWidth="17160" windowHeight="6435" activeTab="2"/>
  </bookViews>
  <sheets>
    <sheet name="Scoring" sheetId="1" r:id="rId1"/>
    <sheet name="Pics" sheetId="3" r:id="rId2"/>
    <sheet name="Summary" sheetId="4" r:id="rId3"/>
  </sheets>
  <definedNames>
    <definedName name="actions">Table3[Activity]</definedName>
    <definedName name="hannapic">OFFSET(Pics!$B$1,Summary!$S$4,0)</definedName>
    <definedName name="lisapic">OFFSET(Pics!$B$1,Summary!$S$3,0)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4" l="1"/>
  <c r="E24" i="4"/>
  <c r="G24" i="4"/>
  <c r="D23" i="4"/>
  <c r="E23" i="4"/>
  <c r="G23" i="4"/>
  <c r="D22" i="4"/>
  <c r="E22" i="4"/>
  <c r="G22" i="4"/>
  <c r="D21" i="4"/>
  <c r="E21" i="4"/>
  <c r="G21" i="4"/>
  <c r="D20" i="4"/>
  <c r="E20" i="4"/>
  <c r="D19" i="4"/>
  <c r="E19" i="4"/>
  <c r="D18" i="4"/>
  <c r="E18" i="4"/>
  <c r="D17" i="4"/>
  <c r="E17" i="4"/>
  <c r="G17" i="4"/>
  <c r="D16" i="4"/>
  <c r="E16" i="4"/>
  <c r="D11" i="4"/>
  <c r="E11" i="4"/>
  <c r="D12" i="4"/>
  <c r="E12" i="4"/>
  <c r="D13" i="4"/>
  <c r="E13" i="4"/>
  <c r="D14" i="4"/>
  <c r="E14" i="4"/>
  <c r="D15" i="4"/>
  <c r="E15" i="4"/>
  <c r="Q8" i="4"/>
  <c r="Q9" i="4"/>
  <c r="G20" i="4"/>
  <c r="G19" i="4"/>
  <c r="G18" i="4"/>
  <c r="G16" i="4"/>
  <c r="G11" i="4"/>
  <c r="G15" i="4"/>
  <c r="G12" i="4"/>
  <c r="G14" i="4"/>
  <c r="J7" i="4"/>
  <c r="G13" i="4"/>
  <c r="I3" i="4"/>
  <c r="I8" i="4"/>
  <c r="I7" i="4"/>
  <c r="I4" i="4"/>
  <c r="J3" i="4"/>
  <c r="J6" i="4"/>
  <c r="R4" i="4"/>
  <c r="S4" i="4"/>
  <c r="J8" i="4"/>
  <c r="J2" i="4"/>
  <c r="R3" i="4"/>
  <c r="S3" i="4"/>
  <c r="J4" i="4"/>
  <c r="I9" i="4"/>
  <c r="I5" i="4"/>
  <c r="A2" i="4"/>
  <c r="F2" i="4"/>
  <c r="T3" i="4"/>
  <c r="T4" i="4"/>
</calcChain>
</file>

<file path=xl/sharedStrings.xml><?xml version="1.0" encoding="utf-8"?>
<sst xmlns="http://schemas.openxmlformats.org/spreadsheetml/2006/main" count="85" uniqueCount="37">
  <si>
    <t>Activity</t>
  </si>
  <si>
    <t>N/N</t>
  </si>
  <si>
    <t>Points</t>
  </si>
  <si>
    <t>Baiting</t>
  </si>
  <si>
    <t>Naughty</t>
  </si>
  <si>
    <t>Healthy Food</t>
  </si>
  <si>
    <t>Nice</t>
  </si>
  <si>
    <t>Helping with homework</t>
  </si>
  <si>
    <t>She's looking at me!</t>
  </si>
  <si>
    <t>Stop touching Me!</t>
  </si>
  <si>
    <t>Telling lies</t>
  </si>
  <si>
    <t xml:space="preserve">Weekly Chores 70% </t>
  </si>
  <si>
    <t>Forgot homework at school</t>
  </si>
  <si>
    <t>Calling grandma</t>
  </si>
  <si>
    <t>Fighting</t>
  </si>
  <si>
    <t>Hanna</t>
  </si>
  <si>
    <t>Lisa</t>
  </si>
  <si>
    <t>Santa</t>
  </si>
  <si>
    <t>Krampus</t>
  </si>
  <si>
    <t>Weekly Chores 90%</t>
  </si>
  <si>
    <t>Weekly Chores 100%</t>
  </si>
  <si>
    <t>Children</t>
  </si>
  <si>
    <t>LISA</t>
  </si>
  <si>
    <t>HANNA</t>
  </si>
  <si>
    <t>DATE</t>
  </si>
  <si>
    <t>NAME</t>
  </si>
  <si>
    <t>ACTION</t>
  </si>
  <si>
    <t>#</t>
  </si>
  <si>
    <t>SCORE</t>
  </si>
  <si>
    <t>Naughty Nice</t>
  </si>
  <si>
    <t>FINAL</t>
  </si>
  <si>
    <t>Days 'til Christmas</t>
  </si>
  <si>
    <t>Count</t>
  </si>
  <si>
    <t>The Guts: Hide these columns</t>
  </si>
  <si>
    <t>Totals</t>
  </si>
  <si>
    <t>Extra Chores</t>
  </si>
  <si>
    <t>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</si>
</sst>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2" fillId="4" borderId="0" xfId="0" applyFont="1" applyFill="1"/>
    <xf numFmtId="0" fontId="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20" formatCode="d\-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1419225</xdr:colOff>
      <xdr:row>1</xdr:row>
      <xdr:rowOff>1419225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1419225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</xdr:row>
      <xdr:rowOff>0</xdr:rowOff>
    </xdr:from>
    <xdr:to>
      <xdr:col>1</xdr:col>
      <xdr:colOff>1492251</xdr:colOff>
      <xdr:row>2</xdr:row>
      <xdr:rowOff>1520775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4" y="1746250"/>
          <a:ext cx="1492250" cy="152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186696</xdr:colOff>
          <xdr:row>0</xdr:row>
          <xdr:rowOff>86255</xdr:rowOff>
        </xdr:from>
        <xdr:to>
          <xdr:col>2</xdr:col>
          <xdr:colOff>830163</xdr:colOff>
          <xdr:row>5</xdr:row>
          <xdr:rowOff>123024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lisapic" spid="_x0000_s41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46119" y="86255"/>
              <a:ext cx="1251602" cy="98926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1347332</xdr:colOff>
          <xdr:row>0</xdr:row>
          <xdr:rowOff>86648</xdr:rowOff>
        </xdr:from>
        <xdr:to>
          <xdr:col>3</xdr:col>
          <xdr:colOff>909944</xdr:colOff>
          <xdr:row>5</xdr:row>
          <xdr:rowOff>122631</xdr:rowOff>
        </xdr:to>
        <xdr:pic>
          <xdr:nvPicPr>
            <xdr:cNvPr id="4" name="Picture 3"/>
            <xdr:cNvPicPr>
              <a:picLocks noChangeAspect="1" noChangeArrowheads="1"/>
              <a:extLst>
                <a:ext uri="{84589F7E-364E-4C9E-8A38-B11213B215E9}">
                  <a14:cameraTool cellRange="hannapic" spid="_x0000_s41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614890" y="86648"/>
              <a:ext cx="1269785" cy="9884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603240</xdr:colOff>
      <xdr:row>6</xdr:row>
      <xdr:rowOff>10584</xdr:rowOff>
    </xdr:from>
    <xdr:to>
      <xdr:col>2</xdr:col>
      <xdr:colOff>1073042</xdr:colOff>
      <xdr:row>7</xdr:row>
      <xdr:rowOff>185844</xdr:rowOff>
    </xdr:to>
    <xdr:sp macro="" textlink="$T$3">
      <xdr:nvSpPr>
        <xdr:cNvPr id="5" name="Rounded Rectangle 4"/>
        <xdr:cNvSpPr/>
      </xdr:nvSpPr>
      <xdr:spPr>
        <a:xfrm>
          <a:off x="603240" y="1153584"/>
          <a:ext cx="1737360" cy="3657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0C7BD4F-A336-40A8-8FE5-39E01C02764A}" type="TxLink">
            <a:rPr lang="en-US" sz="1200" b="1" i="0" u="none" strike="noStrike">
              <a:solidFill>
                <a:srgbClr val="000000"/>
              </a:solidFill>
              <a:latin typeface="Calibri"/>
            </a:rPr>
            <a:pPr algn="ctr"/>
            <a:t>23 days 'til Santa</a:t>
          </a:fld>
          <a:endParaRPr lang="en-US" sz="1200" b="1"/>
        </a:p>
      </xdr:txBody>
    </xdr:sp>
    <xdr:clientData/>
  </xdr:twoCellAnchor>
  <xdr:twoCellAnchor>
    <xdr:from>
      <xdr:col>2</xdr:col>
      <xdr:colOff>1113544</xdr:colOff>
      <xdr:row>6</xdr:row>
      <xdr:rowOff>10584</xdr:rowOff>
    </xdr:from>
    <xdr:to>
      <xdr:col>4</xdr:col>
      <xdr:colOff>132616</xdr:colOff>
      <xdr:row>7</xdr:row>
      <xdr:rowOff>185844</xdr:rowOff>
    </xdr:to>
    <xdr:sp macro="" textlink="$T$4">
      <xdr:nvSpPr>
        <xdr:cNvPr id="7" name="Rounded Rectangle 6"/>
        <xdr:cNvSpPr/>
      </xdr:nvSpPr>
      <xdr:spPr>
        <a:xfrm>
          <a:off x="2381102" y="1153584"/>
          <a:ext cx="1737360" cy="3657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291B1A2-5E2A-4463-9AC5-4DD1B2955A87}" type="TxLink">
            <a:rPr lang="en-US" sz="1200" b="1" i="0" u="none" strike="noStrike">
              <a:solidFill>
                <a:srgbClr val="000000"/>
              </a:solidFill>
              <a:latin typeface="Calibri"/>
            </a:rPr>
            <a:pPr algn="ctr"/>
            <a:t>23 days 'til Krampus</a:t>
          </a:fld>
          <a:endParaRPr lang="en-US" sz="1200" b="1"/>
        </a:p>
      </xdr:txBody>
    </xdr:sp>
    <xdr:clientData/>
  </xdr:twoCellAnchor>
</xdr:wsDr>
</file>

<file path=xl/tables/table1.xml><?xml version="1.0" encoding="utf-8"?>
<table xmlns="http://schemas.openxmlformats.org/spreadsheetml/2006/main" id="3" name="Table3" displayName="Table3" ref="D1:F15" totalsRowShown="0">
  <autoFilter ref="D1:F15"/>
  <tableColumns count="3">
    <tableColumn id="1" name="Activity"/>
    <tableColumn id="2" name="N/N"/>
    <tableColumn id="3" name="Poi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0:G24" totalsRowShown="0">
  <autoFilter ref="A10:G24"/>
  <tableColumns count="7">
    <tableColumn id="1" name="DATE" dataDxfId="3"/>
    <tableColumn id="2" name="NAME"/>
    <tableColumn id="3" name="ACTION"/>
    <tableColumn id="6" name="Naughty Nice" dataDxfId="2">
      <calculatedColumnFormula>IF(COUNTA(Table4[[#This Row],[DATE]:[ACTION]])&lt;3,"",VLOOKUP(Table4[ACTION],Table3[[Activity]:[N/N]],2,FALSE))</calculatedColumnFormula>
    </tableColumn>
    <tableColumn id="7" name="SCORE" dataDxfId="1">
      <calculatedColumnFormula>IF(Table4[[#This Row],[Naughty Nice]]="","",VLOOKUP(Table4[ACTION],Table3[],3,FALSE))</calculatedColumnFormula>
    </tableColumn>
    <tableColumn id="4" name="#"/>
    <tableColumn id="5" name="FINAL" dataDxfId="0">
      <calculatedColumnFormula>IF(COUNTA(Table4[[#This Row],[DATE]:['#]])&lt;6,"",Table4['#]*Table4[SCORE])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6" sqref="F16"/>
    </sheetView>
  </sheetViews>
  <sheetFormatPr defaultRowHeight="15" x14ac:dyDescent="0.25"/>
  <cols>
    <col min="4" max="4" width="25.5703125" bestFit="1" customWidth="1"/>
    <col min="5" max="5" width="9.5703125" customWidth="1"/>
    <col min="6" max="6" width="11.140625" customWidth="1"/>
    <col min="10" max="10" width="7" customWidth="1"/>
  </cols>
  <sheetData>
    <row r="1" spans="1:6" x14ac:dyDescent="0.25">
      <c r="A1" t="s">
        <v>21</v>
      </c>
      <c r="D1" t="s">
        <v>0</v>
      </c>
      <c r="E1" t="s">
        <v>1</v>
      </c>
      <c r="F1" t="s">
        <v>2</v>
      </c>
    </row>
    <row r="2" spans="1:6" x14ac:dyDescent="0.25">
      <c r="A2" t="s">
        <v>16</v>
      </c>
      <c r="D2" t="s">
        <v>3</v>
      </c>
      <c r="E2" t="s">
        <v>4</v>
      </c>
      <c r="F2">
        <v>-35</v>
      </c>
    </row>
    <row r="3" spans="1:6" x14ac:dyDescent="0.25">
      <c r="A3" t="s">
        <v>15</v>
      </c>
      <c r="D3" t="s">
        <v>5</v>
      </c>
      <c r="E3" t="s">
        <v>6</v>
      </c>
      <c r="F3">
        <v>25</v>
      </c>
    </row>
    <row r="4" spans="1:6" x14ac:dyDescent="0.25">
      <c r="D4" t="s">
        <v>7</v>
      </c>
      <c r="E4" t="s">
        <v>6</v>
      </c>
      <c r="F4">
        <v>65</v>
      </c>
    </row>
    <row r="5" spans="1:6" x14ac:dyDescent="0.25">
      <c r="D5" t="s">
        <v>8</v>
      </c>
      <c r="E5" t="s">
        <v>4</v>
      </c>
      <c r="F5">
        <v>-5</v>
      </c>
    </row>
    <row r="6" spans="1:6" x14ac:dyDescent="0.25">
      <c r="D6" t="s">
        <v>9</v>
      </c>
      <c r="E6" t="s">
        <v>4</v>
      </c>
      <c r="F6">
        <v>-1</v>
      </c>
    </row>
    <row r="7" spans="1:6" x14ac:dyDescent="0.25">
      <c r="D7" t="s">
        <v>10</v>
      </c>
      <c r="E7" t="s">
        <v>4</v>
      </c>
      <c r="F7">
        <v>-100</v>
      </c>
    </row>
    <row r="8" spans="1:6" x14ac:dyDescent="0.25">
      <c r="D8" t="s">
        <v>11</v>
      </c>
      <c r="E8" t="s">
        <v>6</v>
      </c>
      <c r="F8">
        <v>20</v>
      </c>
    </row>
    <row r="9" spans="1:6" x14ac:dyDescent="0.25">
      <c r="D9" t="s">
        <v>12</v>
      </c>
      <c r="E9" t="s">
        <v>4</v>
      </c>
      <c r="F9">
        <v>-15</v>
      </c>
    </row>
    <row r="10" spans="1:6" x14ac:dyDescent="0.25">
      <c r="D10" t="s">
        <v>13</v>
      </c>
      <c r="E10" t="s">
        <v>6</v>
      </c>
      <c r="F10">
        <v>35</v>
      </c>
    </row>
    <row r="11" spans="1:6" x14ac:dyDescent="0.25">
      <c r="D11" t="s">
        <v>14</v>
      </c>
      <c r="E11" t="s">
        <v>4</v>
      </c>
      <c r="F11">
        <v>-60</v>
      </c>
    </row>
    <row r="12" spans="1:6" x14ac:dyDescent="0.25">
      <c r="D12" t="s">
        <v>19</v>
      </c>
      <c r="E12" t="s">
        <v>6</v>
      </c>
      <c r="F12">
        <v>35</v>
      </c>
    </row>
    <row r="13" spans="1:6" x14ac:dyDescent="0.25">
      <c r="D13" t="s">
        <v>20</v>
      </c>
      <c r="E13" t="s">
        <v>6</v>
      </c>
      <c r="F13">
        <v>55</v>
      </c>
    </row>
    <row r="14" spans="1:6" x14ac:dyDescent="0.25">
      <c r="D14" t="s">
        <v>35</v>
      </c>
      <c r="E14" t="s">
        <v>6</v>
      </c>
      <c r="F14">
        <v>2</v>
      </c>
    </row>
    <row r="15" spans="1:6" x14ac:dyDescent="0.25">
      <c r="D15" t="s">
        <v>36</v>
      </c>
      <c r="E15" t="s">
        <v>6</v>
      </c>
      <c r="F15">
        <v>9.5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zoomScale="90" zoomScaleNormal="90" workbookViewId="0">
      <selection activeCell="C2" sqref="C2"/>
    </sheetView>
  </sheetViews>
  <sheetFormatPr defaultRowHeight="15" x14ac:dyDescent="0.25"/>
  <cols>
    <col min="2" max="2" width="24.42578125" customWidth="1"/>
  </cols>
  <sheetData>
    <row r="2" spans="1:1" ht="122.25" customHeight="1" x14ac:dyDescent="0.25">
      <c r="A2" t="s">
        <v>17</v>
      </c>
    </row>
    <row r="3" spans="1:1" ht="124.5" customHeight="1" x14ac:dyDescent="0.25">
      <c r="A3" t="s">
        <v>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4"/>
  <sheetViews>
    <sheetView showGridLines="0" tabSelected="1" zoomScale="90" zoomScaleNormal="90" workbookViewId="0">
      <pane ySplit="10" topLeftCell="A11" activePane="bottomLeft" state="frozen"/>
      <selection pane="bottomLeft" activeCell="J14" sqref="J14"/>
    </sheetView>
  </sheetViews>
  <sheetFormatPr defaultRowHeight="15" x14ac:dyDescent="0.25"/>
  <cols>
    <col min="1" max="1" width="14.140625" customWidth="1"/>
    <col min="3" max="3" width="25.5703125" bestFit="1" customWidth="1"/>
    <col min="4" max="4" width="15.140625" bestFit="1" customWidth="1"/>
    <col min="11" max="11" width="12.85546875" customWidth="1"/>
    <col min="12" max="12" width="6.140625" customWidth="1"/>
    <col min="13" max="13" width="18" customWidth="1"/>
    <col min="17" max="17" width="17.7109375" hidden="1" customWidth="1"/>
    <col min="18" max="19" width="9.140625" hidden="1" customWidth="1"/>
    <col min="20" max="20" width="19.28515625" hidden="1" customWidth="1"/>
  </cols>
  <sheetData>
    <row r="1" spans="1:20" x14ac:dyDescent="0.25">
      <c r="A1" s="4" t="s">
        <v>22</v>
      </c>
      <c r="F1" s="4" t="s">
        <v>23</v>
      </c>
      <c r="J1" s="4" t="s">
        <v>34</v>
      </c>
      <c r="Q1" s="7" t="s">
        <v>33</v>
      </c>
      <c r="R1" s="7"/>
      <c r="S1" s="7"/>
      <c r="T1" s="7"/>
    </row>
    <row r="2" spans="1:20" x14ac:dyDescent="0.25">
      <c r="A2" s="4">
        <f>J2</f>
        <v>33</v>
      </c>
      <c r="F2" s="4">
        <f>J6</f>
        <v>-214</v>
      </c>
      <c r="H2" s="2" t="s">
        <v>16</v>
      </c>
      <c r="I2" s="6" t="s">
        <v>32</v>
      </c>
      <c r="J2" s="3">
        <f>SUMIF(Table4[NAME],H2,Table4[FINAL])</f>
        <v>33</v>
      </c>
    </row>
    <row r="3" spans="1:20" x14ac:dyDescent="0.25">
      <c r="H3" s="8" t="s">
        <v>4</v>
      </c>
      <c r="I3" s="9">
        <f>COUNTIFS(Table4[Naughty Nice],H3,Table4[NAME],H2)</f>
        <v>3</v>
      </c>
      <c r="J3" s="9">
        <f>SUMIFS(Table4[FINAL],Table4[NAME],H2,Table4[Naughty Nice],H3)</f>
        <v>-130</v>
      </c>
      <c r="Q3" t="s">
        <v>16</v>
      </c>
      <c r="R3" t="str">
        <f>IF(J2&lt;0,"Krampus","Santa")</f>
        <v>Santa</v>
      </c>
      <c r="S3" s="3">
        <f>MATCH(R3,Pics!A2:A3,0)</f>
        <v>1</v>
      </c>
      <c r="T3" t="str">
        <f ca="1">Q9&amp;" days 'til "&amp;R3</f>
        <v>23 days 'til Santa</v>
      </c>
    </row>
    <row r="4" spans="1:20" x14ac:dyDescent="0.25">
      <c r="H4" s="10" t="s">
        <v>6</v>
      </c>
      <c r="I4" s="11">
        <f>COUNTIFS(Table4[Naughty Nice],H4,Table4[NAME],H2)</f>
        <v>5</v>
      </c>
      <c r="J4" s="12">
        <f>SUMIFS(Table4[FINAL],Table4[NAME],H2,Table4[Naughty Nice],H4)</f>
        <v>163</v>
      </c>
      <c r="Q4" t="s">
        <v>15</v>
      </c>
      <c r="R4" t="str">
        <f>IF(J6&lt;0,"Krampus","Santa")</f>
        <v>Krampus</v>
      </c>
      <c r="S4" s="3">
        <f>MATCH(R4,Pics!A2:A3,0)</f>
        <v>2</v>
      </c>
      <c r="T4" t="str">
        <f ca="1">Q9&amp;" days 'til "&amp;R4</f>
        <v>23 days 'til Krampus</v>
      </c>
    </row>
    <row r="5" spans="1:20" x14ac:dyDescent="0.25">
      <c r="I5" s="6">
        <f>SUM(I3:I4)</f>
        <v>8</v>
      </c>
      <c r="J5" s="3"/>
    </row>
    <row r="6" spans="1:20" x14ac:dyDescent="0.25">
      <c r="H6" s="2" t="s">
        <v>15</v>
      </c>
      <c r="I6" s="6"/>
      <c r="J6" s="3">
        <f>SUMIF(Table4[NAME],H6,Table4[FINAL])</f>
        <v>-214</v>
      </c>
      <c r="Q6" t="s">
        <v>31</v>
      </c>
    </row>
    <row r="7" spans="1:20" x14ac:dyDescent="0.25">
      <c r="H7" s="8" t="s">
        <v>4</v>
      </c>
      <c r="I7" s="9">
        <f>COUNTIFS(Table4[Naughty Nice],H7,Table4[NAME],H6)</f>
        <v>4</v>
      </c>
      <c r="J7" s="9">
        <f>SUMIFS(Table4[FINAL],Table4[NAME],H6,Table4[Naughty Nice],H7)</f>
        <v>-319</v>
      </c>
      <c r="Q7" s="1">
        <v>42363</v>
      </c>
    </row>
    <row r="8" spans="1:20" x14ac:dyDescent="0.25">
      <c r="H8" s="10" t="s">
        <v>6</v>
      </c>
      <c r="I8" s="11">
        <f>COUNTIFS(Table4[Naughty Nice],H8,Table4[NAME],H6)</f>
        <v>2</v>
      </c>
      <c r="J8" s="12">
        <f>SUMIFS(Table4[FINAL],Table4[NAME],H6,Table4[Naughty Nice],H8)</f>
        <v>105</v>
      </c>
      <c r="Q8" s="1">
        <f ca="1">TODAY()</f>
        <v>42340</v>
      </c>
    </row>
    <row r="9" spans="1:20" x14ac:dyDescent="0.25">
      <c r="I9" s="6">
        <f>SUM(I7:I8)</f>
        <v>6</v>
      </c>
      <c r="Q9">
        <f ca="1">Q7-Q8</f>
        <v>23</v>
      </c>
    </row>
    <row r="10" spans="1:20" x14ac:dyDescent="0.25">
      <c r="A10" t="s">
        <v>24</v>
      </c>
      <c r="B10" t="s">
        <v>25</v>
      </c>
      <c r="C10" t="s">
        <v>26</v>
      </c>
      <c r="D10" t="s">
        <v>29</v>
      </c>
      <c r="E10" t="s">
        <v>28</v>
      </c>
      <c r="F10" t="s">
        <v>27</v>
      </c>
      <c r="G10" t="s">
        <v>30</v>
      </c>
    </row>
    <row r="11" spans="1:20" x14ac:dyDescent="0.25">
      <c r="A11" s="1">
        <v>42228</v>
      </c>
      <c r="B11" t="s">
        <v>15</v>
      </c>
      <c r="C11" t="s">
        <v>13</v>
      </c>
      <c r="D11" t="str">
        <f>IF(COUNTA(Table4[[#This Row],[DATE]:[ACTION]])&lt;3,"",VLOOKUP(Table4[ACTION],Table3[[Activity]:[N/N]],2,FALSE))</f>
        <v>Nice</v>
      </c>
      <c r="E11">
        <f>IF(Table4[[#This Row],[Naughty Nice]]="","",VLOOKUP(Table4[ACTION],Table3[],3,FALSE))</f>
        <v>35</v>
      </c>
      <c r="F11">
        <v>2</v>
      </c>
      <c r="G11">
        <f>IF(COUNTA(Table4[[#This Row],[DATE]:['#]])&lt;6,"",Table4['#]*Table4[SCORE])</f>
        <v>70</v>
      </c>
    </row>
    <row r="12" spans="1:20" x14ac:dyDescent="0.25">
      <c r="A12" s="1">
        <v>42228</v>
      </c>
      <c r="B12" t="s">
        <v>16</v>
      </c>
      <c r="C12" t="s">
        <v>10</v>
      </c>
      <c r="D12" t="str">
        <f>IF(COUNTA(Table4[[#This Row],[DATE]:[ACTION]])&lt;3,"",VLOOKUP(Table4[ACTION],Table3[[Activity]:[N/N]],2,FALSE))</f>
        <v>Naughty</v>
      </c>
      <c r="E12">
        <f>IF(Table4[[#This Row],[Naughty Nice]]="","",VLOOKUP(Table4[ACTION],Table3[],3,FALSE))</f>
        <v>-100</v>
      </c>
      <c r="F12">
        <v>1</v>
      </c>
      <c r="G12">
        <f>IF(COUNTA(Table4[[#This Row],[DATE]:['#]])&lt;6,"",Table4['#]*Table4[SCORE])</f>
        <v>-100</v>
      </c>
    </row>
    <row r="13" spans="1:20" x14ac:dyDescent="0.25">
      <c r="A13" s="1">
        <v>42236</v>
      </c>
      <c r="B13" t="s">
        <v>16</v>
      </c>
      <c r="C13" t="s">
        <v>5</v>
      </c>
      <c r="D13" t="str">
        <f>IF(COUNTA(Table4[[#This Row],[DATE]:[ACTION]])&lt;3,"",VLOOKUP(Table4[ACTION],Table3[[Activity]:[N/N]],2,FALSE))</f>
        <v>Nice</v>
      </c>
      <c r="E13">
        <f>IF(Table4[[#This Row],[Naughty Nice]]="","",VLOOKUP(Table4[ACTION],Table3[],3,FALSE))</f>
        <v>25</v>
      </c>
      <c r="F13">
        <v>2</v>
      </c>
      <c r="G13">
        <f>IF(COUNTA(Table4[[#This Row],[DATE]:['#]])&lt;6,"",Table4['#]*Table4[SCORE])</f>
        <v>50</v>
      </c>
    </row>
    <row r="14" spans="1:20" x14ac:dyDescent="0.25">
      <c r="A14" s="1">
        <v>42237</v>
      </c>
      <c r="B14" t="s">
        <v>15</v>
      </c>
      <c r="C14" t="s">
        <v>12</v>
      </c>
      <c r="D14" t="str">
        <f>IF(COUNTA(Table4[[#This Row],[DATE]:[ACTION]])&lt;3,"",VLOOKUP(Table4[ACTION],Table3[[Activity]:[N/N]],2,FALSE))</f>
        <v>Naughty</v>
      </c>
      <c r="E14">
        <f>IF(Table4[[#This Row],[Naughty Nice]]="","",VLOOKUP(Table4[ACTION],Table3[],3,FALSE))</f>
        <v>-15</v>
      </c>
      <c r="F14">
        <v>1</v>
      </c>
      <c r="G14">
        <f>IF(COUNTA(Table4[[#This Row],[DATE]:['#]])&lt;6,"",Table4['#]*Table4[SCORE])</f>
        <v>-15</v>
      </c>
    </row>
    <row r="15" spans="1:20" x14ac:dyDescent="0.25">
      <c r="A15" s="1">
        <v>42239</v>
      </c>
      <c r="B15" t="s">
        <v>15</v>
      </c>
      <c r="C15" t="s">
        <v>13</v>
      </c>
      <c r="D15" t="str">
        <f>IF(COUNTA(Table4[[#This Row],[DATE]:[ACTION]])&lt;3,"",VLOOKUP(Table4[ACTION],Table3[[Activity]:[N/N]],2,FALSE))</f>
        <v>Nice</v>
      </c>
      <c r="E15">
        <f>IF(Table4[[#This Row],[Naughty Nice]]="","",VLOOKUP(Table4[ACTION],Table3[],3,FALSE))</f>
        <v>35</v>
      </c>
      <c r="F15">
        <v>1</v>
      </c>
      <c r="G15">
        <f>IF(COUNTA(Table4[[#This Row],[DATE]:['#]])&lt;6,"",Table4['#]*Table4[SCORE])</f>
        <v>35</v>
      </c>
    </row>
    <row r="16" spans="1:20" x14ac:dyDescent="0.25">
      <c r="A16" s="1">
        <v>42248</v>
      </c>
      <c r="B16" t="s">
        <v>16</v>
      </c>
      <c r="C16" t="s">
        <v>13</v>
      </c>
      <c r="D16" s="5" t="str">
        <f>IF(COUNTA(Table4[[#This Row],[DATE]:[ACTION]])&lt;3,"",VLOOKUP(Table4[ACTION],Table3[[Activity]:[N/N]],2,FALSE))</f>
        <v>Nice</v>
      </c>
      <c r="E16" s="5">
        <f>IF(Table4[[#This Row],[Naughty Nice]]="","",VLOOKUP(Table4[ACTION],Table3[],3,FALSE))</f>
        <v>35</v>
      </c>
      <c r="F16">
        <v>1</v>
      </c>
      <c r="G16">
        <f>IF(COUNTA(Table4[[#This Row],[DATE]:['#]])&lt;6,"",Table4['#]*Table4[SCORE])</f>
        <v>35</v>
      </c>
    </row>
    <row r="17" spans="1:7" x14ac:dyDescent="0.25">
      <c r="A17" s="1">
        <v>42248</v>
      </c>
      <c r="B17" t="s">
        <v>15</v>
      </c>
      <c r="C17" t="s">
        <v>9</v>
      </c>
      <c r="D17" s="5" t="str">
        <f>IF(COUNTA(Table4[[#This Row],[DATE]:[ACTION]])&lt;3,"",VLOOKUP(Table4[ACTION],Table3[[Activity]:[N/N]],2,FALSE))</f>
        <v>Naughty</v>
      </c>
      <c r="E17" s="5">
        <f>IF(Table4[[#This Row],[Naughty Nice]]="","",VLOOKUP(Table4[ACTION],Table3[],3,FALSE))</f>
        <v>-1</v>
      </c>
      <c r="F17">
        <v>4</v>
      </c>
      <c r="G17" s="5">
        <f>IF(COUNTA(Table4[[#This Row],[DATE]:['#]])&lt;6,"",Table4['#]*Table4[SCORE])</f>
        <v>-4</v>
      </c>
    </row>
    <row r="18" spans="1:7" x14ac:dyDescent="0.25">
      <c r="A18" s="1">
        <v>42248</v>
      </c>
      <c r="B18" t="s">
        <v>16</v>
      </c>
      <c r="C18" t="s">
        <v>19</v>
      </c>
      <c r="D18" s="5" t="str">
        <f>IF(COUNTA(Table4[[#This Row],[DATE]:[ACTION]])&lt;3,"",VLOOKUP(Table4[ACTION],Table3[[Activity]:[N/N]],2,FALSE))</f>
        <v>Nice</v>
      </c>
      <c r="E18" s="5">
        <f>IF(Table4[[#This Row],[Naughty Nice]]="","",VLOOKUP(Table4[ACTION],Table3[],3,FALSE))</f>
        <v>35</v>
      </c>
      <c r="F18">
        <v>1</v>
      </c>
      <c r="G18" s="5">
        <f>IF(COUNTA(Table4[[#This Row],[DATE]:['#]])&lt;6,"",Table4['#]*Table4[SCORE])</f>
        <v>35</v>
      </c>
    </row>
    <row r="19" spans="1:7" x14ac:dyDescent="0.25">
      <c r="A19" s="1">
        <v>42250</v>
      </c>
      <c r="B19" t="s">
        <v>16</v>
      </c>
      <c r="C19" t="s">
        <v>35</v>
      </c>
      <c r="D19" s="5" t="str">
        <f>IF(COUNTA(Table4[[#This Row],[DATE]:[ACTION]])&lt;3,"",VLOOKUP(Table4[ACTION],Table3[[Activity]:[N/N]],2,FALSE))</f>
        <v>Nice</v>
      </c>
      <c r="E19" s="5">
        <f>IF(Table4[[#This Row],[Naughty Nice]]="","",VLOOKUP(Table4[ACTION],Table3[],3,FALSE))</f>
        <v>2</v>
      </c>
      <c r="F19">
        <v>4</v>
      </c>
      <c r="G19" s="5">
        <f>IF(COUNTA(Table4[[#This Row],[DATE]:['#]])&lt;6,"",Table4['#]*Table4[SCORE])</f>
        <v>8</v>
      </c>
    </row>
    <row r="20" spans="1:7" x14ac:dyDescent="0.25">
      <c r="A20" s="1">
        <v>42251</v>
      </c>
      <c r="B20" t="s">
        <v>16</v>
      </c>
      <c r="C20" t="s">
        <v>12</v>
      </c>
      <c r="D20" s="5" t="str">
        <f>IF(COUNTA(Table4[[#This Row],[DATE]:[ACTION]])&lt;3,"",VLOOKUP(Table4[ACTION],Table3[[Activity]:[N/N]],2,FALSE))</f>
        <v>Naughty</v>
      </c>
      <c r="E20" s="5">
        <f>IF(Table4[[#This Row],[Naughty Nice]]="","",VLOOKUP(Table4[ACTION],Table3[],3,FALSE))</f>
        <v>-15</v>
      </c>
      <c r="F20">
        <v>1</v>
      </c>
      <c r="G20" s="5">
        <f>IF(COUNTA(Table4[[#This Row],[DATE]:['#]])&lt;6,"",Table4['#]*Table4[SCORE])</f>
        <v>-15</v>
      </c>
    </row>
    <row r="21" spans="1:7" x14ac:dyDescent="0.25">
      <c r="A21" s="1">
        <v>42257</v>
      </c>
      <c r="B21" t="s">
        <v>15</v>
      </c>
      <c r="C21" t="s">
        <v>10</v>
      </c>
      <c r="D21" s="5" t="str">
        <f>IF(COUNTA(Table4[[#This Row],[DATE]:[ACTION]])&lt;3,"",VLOOKUP(Table4[ACTION],Table3[[Activity]:[N/N]],2,FALSE))</f>
        <v>Naughty</v>
      </c>
      <c r="E21" s="5">
        <f>IF(Table4[[#This Row],[Naughty Nice]]="","",VLOOKUP(Table4[ACTION],Table3[],3,FALSE))</f>
        <v>-100</v>
      </c>
      <c r="F21">
        <v>1</v>
      </c>
      <c r="G21" s="5">
        <f>IF(COUNTA(Table4[[#This Row],[DATE]:['#]])&lt;6,"",Table4['#]*Table4[SCORE])</f>
        <v>-100</v>
      </c>
    </row>
    <row r="22" spans="1:7" x14ac:dyDescent="0.25">
      <c r="A22" s="1">
        <v>42136</v>
      </c>
      <c r="B22" t="s">
        <v>15</v>
      </c>
      <c r="C22" t="s">
        <v>10</v>
      </c>
      <c r="D22" s="5" t="str">
        <f>IF(COUNTA(Table4[[#This Row],[DATE]:[ACTION]])&lt;3,"",VLOOKUP(Table4[ACTION],Table3[[Activity]:[N/N]],2,FALSE))</f>
        <v>Naughty</v>
      </c>
      <c r="E22" s="5">
        <f>IF(Table4[[#This Row],[Naughty Nice]]="","",VLOOKUP(Table4[ACTION],Table3[],3,FALSE))</f>
        <v>-100</v>
      </c>
      <c r="F22">
        <v>2</v>
      </c>
      <c r="G22" s="5">
        <f>IF(COUNTA(Table4[[#This Row],[DATE]:['#]])&lt;6,"",Table4['#]*Table4[SCORE])</f>
        <v>-200</v>
      </c>
    </row>
    <row r="23" spans="1:7" x14ac:dyDescent="0.25">
      <c r="A23" s="1">
        <v>42195</v>
      </c>
      <c r="B23" t="s">
        <v>16</v>
      </c>
      <c r="C23" t="s">
        <v>12</v>
      </c>
      <c r="D23" s="5" t="str">
        <f>IF(COUNTA(Table4[[#This Row],[DATE]:[ACTION]])&lt;3,"",VLOOKUP(Table4[ACTION],Table3[[Activity]:[N/N]],2,FALSE))</f>
        <v>Naughty</v>
      </c>
      <c r="E23" s="5">
        <f>IF(Table4[[#This Row],[Naughty Nice]]="","",VLOOKUP(Table4[ACTION],Table3[],3,FALSE))</f>
        <v>-15</v>
      </c>
      <c r="F23">
        <v>1</v>
      </c>
      <c r="G23" s="5">
        <f>IF(COUNTA(Table4[[#This Row],[DATE]:['#]])&lt;6,"",Table4['#]*Table4[SCORE])</f>
        <v>-15</v>
      </c>
    </row>
    <row r="24" spans="1:7" x14ac:dyDescent="0.25">
      <c r="A24" s="1">
        <v>42196</v>
      </c>
      <c r="B24" t="s">
        <v>16</v>
      </c>
      <c r="C24" t="s">
        <v>13</v>
      </c>
      <c r="D24" s="5" t="str">
        <f>IF(COUNTA(Table4[[#This Row],[DATE]:[ACTION]])&lt;3,"",VLOOKUP(Table4[ACTION],Table3[[Activity]:[N/N]],2,FALSE))</f>
        <v>Nice</v>
      </c>
      <c r="E24" s="5">
        <f>IF(Table4[[#This Row],[Naughty Nice]]="","",VLOOKUP(Table4[ACTION],Table3[],3,FALSE))</f>
        <v>35</v>
      </c>
      <c r="F24">
        <v>1</v>
      </c>
      <c r="G24" s="5">
        <f>IF(COUNTA(Table4[[#This Row],[DATE]:['#]])&lt;6,"",Table4['#]*Table4[SCORE])</f>
        <v>35</v>
      </c>
    </row>
  </sheetData>
  <mergeCells count="1">
    <mergeCell ref="Q1:T1"/>
  </mergeCells>
  <conditionalFormatting sqref="K7:K8 K3:K4">
    <cfRule type="dataBar" priority="2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{8A0C51D6-DE16-4338-A3BA-45E4325881C9}</x14:id>
        </ext>
      </extLst>
    </cfRule>
  </conditionalFormatting>
  <conditionalFormatting sqref="K4">
    <cfRule type="dataBar" priority="1">
      <dataBar showValue="0"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{B0284A05-9E87-4347-9F2B-5748AECD3BB7}</x14:id>
        </ext>
      </extLst>
    </cfRule>
  </conditionalFormatting>
  <dataValidations count="1">
    <dataValidation type="list" showInputMessage="1" showErrorMessage="1" sqref="C11:C24">
      <formula1>actions</formula1>
    </dataValidation>
  </dataValidations>
  <pageMargins left="0.7" right="0.7" top="0.75" bottom="0.75" header="0.3" footer="0.3"/>
  <pageSetup orientation="portrait" horizontalDpi="360" verticalDpi="360" r:id="rId1"/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0C51D6-DE16-4338-A3BA-45E4325881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K7:K8 K3:K4</xm:sqref>
        </x14:conditionalFormatting>
        <x14:conditionalFormatting xmlns:xm="http://schemas.microsoft.com/office/excel/2006/main">
          <x14:cfRule type="dataBar" id="{B0284A05-9E87-4347-9F2B-5748AECD3B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Scoring</vt:lpstr>
      <vt:lpstr>Pics</vt:lpstr>
      <vt:lpstr>Summary</vt:lpstr>
      <vt:lpstr>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 du Soleil</dc:creator>
  <cp:lastModifiedBy>Oz</cp:lastModifiedBy>
  <dcterms:created xsi:type="dcterms:W3CDTF">2014-09-24T21:23:55Z</dcterms:created>
  <dcterms:modified xsi:type="dcterms:W3CDTF">2015-12-03T07:13:48Z</dcterms:modified>
</cp:coreProperties>
</file>